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3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4.xml" ContentType="application/vnd.openxmlformats-officedocument.drawing+xml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800様式\20北陸電力\00 受電申込\高調波計算書\"/>
    </mc:Choice>
  </mc:AlternateContent>
  <xr:revisionPtr revIDLastSave="0" documentId="13_ncr:1_{E620DE3F-D7DA-4C6C-A7E2-7D1DA4A36032}" xr6:coauthVersionLast="47" xr6:coauthVersionMax="47" xr10:uidLastSave="{00000000-0000-0000-0000-000000000000}"/>
  <bookViews>
    <workbookView xWindow="-120" yWindow="-120" windowWidth="24240" windowHeight="13740" tabRatio="680" xr2:uid="{00000000-000D-0000-FFFF-FFFF00000000}"/>
  </bookViews>
  <sheets>
    <sheet name="「計算書その１」" sheetId="36" r:id="rId1"/>
    <sheet name="「計算書その２（Ω法）」" sheetId="35" r:id="rId2"/>
    <sheet name="計算書その２（％法）" sheetId="40" r:id="rId3"/>
    <sheet name="「申請書」" sheetId="6" r:id="rId4"/>
    <sheet name="基礎Dt" sheetId="37" r:id="rId5"/>
    <sheet name="12P接続" sheetId="38" r:id="rId6"/>
    <sheet name="一覧表" sheetId="39" r:id="rId7"/>
  </sheets>
  <definedNames>
    <definedName name="_xlnm._FilterDatabase" localSheetId="3" hidden="1">「申請書」!$K$5:$L$5</definedName>
    <definedName name="_xlnm.Print_Area" localSheetId="0">「計算書その１」!$A$1:$V$50</definedName>
    <definedName name="_xlnm.Print_Area" localSheetId="1">'「計算書その２（Ω法）」'!$A$1:$X$50</definedName>
    <definedName name="_xlnm.Print_Area" localSheetId="3">「申請書」!$A$1:$Y$48</definedName>
    <definedName name="_xlnm.Print_Area" localSheetId="2">'計算書その２（％法）'!$A$1:$X$50</definedName>
    <definedName name="TR一覧">#REF!</definedName>
    <definedName name="TR結線一覧">#REF!</definedName>
    <definedName name="TR容量一覧">#REF!</definedName>
    <definedName name="一次側電圧一覧">#REF!</definedName>
    <definedName name="回路分類一覧">#REF!</definedName>
    <definedName name="受電接続負荷種別">#REF!</definedName>
    <definedName name="需要家受電電圧">#REF!</definedName>
    <definedName name="需要家受電方式">#REF!</definedName>
    <definedName name="設備種類">#REF!</definedName>
    <definedName name="電力会社">#REF!</definedName>
    <definedName name="二次側電圧一覧">#REF!</definedName>
    <definedName name="入力TR一覧">#REF!</definedName>
    <definedName name="負荷種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" i="36" l="1"/>
  <c r="Y8" i="36"/>
  <c r="Q4" i="36" s="1"/>
  <c r="S5" i="40" s="1"/>
  <c r="Y10" i="36"/>
  <c r="K15" i="36"/>
  <c r="I15" i="36"/>
  <c r="L15" i="36" s="1"/>
  <c r="I13" i="36"/>
  <c r="L35" i="36"/>
  <c r="Y7" i="36"/>
  <c r="Y11" i="36" s="1"/>
  <c r="M30" i="36"/>
  <c r="M13" i="36"/>
  <c r="U13" i="36" s="1"/>
  <c r="V41" i="36"/>
  <c r="X48" i="40" s="1"/>
  <c r="X49" i="40" s="1"/>
  <c r="U41" i="36"/>
  <c r="T41" i="36"/>
  <c r="V48" i="40" s="1"/>
  <c r="V49" i="40" s="1"/>
  <c r="S41" i="36"/>
  <c r="U48" i="40" s="1"/>
  <c r="U49" i="40" s="1"/>
  <c r="R41" i="36"/>
  <c r="Q41" i="36"/>
  <c r="S48" i="40" s="1"/>
  <c r="S49" i="40" s="1"/>
  <c r="P41" i="36"/>
  <c r="R48" i="40" s="1"/>
  <c r="R49" i="40" s="1"/>
  <c r="O41" i="36"/>
  <c r="Q48" i="40" s="1"/>
  <c r="Q49" i="40" s="1"/>
  <c r="V13" i="36"/>
  <c r="V22" i="36"/>
  <c r="V25" i="36"/>
  <c r="T13" i="36"/>
  <c r="T29" i="36"/>
  <c r="T32" i="36"/>
  <c r="S13" i="36"/>
  <c r="S25" i="36"/>
  <c r="S28" i="36"/>
  <c r="S31" i="36"/>
  <c r="Q13" i="36"/>
  <c r="P13" i="36"/>
  <c r="P22" i="36"/>
  <c r="P25" i="36"/>
  <c r="O26" i="36"/>
  <c r="O5" i="40"/>
  <c r="K5" i="40"/>
  <c r="H5" i="40"/>
  <c r="C5" i="40"/>
  <c r="K16" i="36"/>
  <c r="K17" i="36"/>
  <c r="K13" i="36"/>
  <c r="L13" i="36" s="1"/>
  <c r="S5" i="35"/>
  <c r="O5" i="35"/>
  <c r="K5" i="35"/>
  <c r="H5" i="35"/>
  <c r="K19" i="36"/>
  <c r="K20" i="36"/>
  <c r="K21" i="36"/>
  <c r="K22" i="36"/>
  <c r="K23" i="36"/>
  <c r="K24" i="36"/>
  <c r="K25" i="36"/>
  <c r="K26" i="36"/>
  <c r="K27" i="36"/>
  <c r="K28" i="36"/>
  <c r="K29" i="36"/>
  <c r="K30" i="36"/>
  <c r="K31" i="36"/>
  <c r="K32" i="36"/>
  <c r="K18" i="36"/>
  <c r="K14" i="36"/>
  <c r="L16" i="36"/>
  <c r="L25" i="36"/>
  <c r="L18" i="36"/>
  <c r="I14" i="36"/>
  <c r="I16" i="36"/>
  <c r="M16" i="36" s="1"/>
  <c r="S16" i="36" s="1"/>
  <c r="I17" i="36"/>
  <c r="I18" i="36"/>
  <c r="M18" i="36" s="1"/>
  <c r="I19" i="36"/>
  <c r="M19" i="36" s="1"/>
  <c r="I20" i="36"/>
  <c r="M20" i="36" s="1"/>
  <c r="I21" i="36"/>
  <c r="L21" i="36" s="1"/>
  <c r="I22" i="36"/>
  <c r="M22" i="36" s="1"/>
  <c r="S22" i="36" s="1"/>
  <c r="I23" i="36"/>
  <c r="M23" i="36" s="1"/>
  <c r="T23" i="36" s="1"/>
  <c r="I24" i="36"/>
  <c r="M24" i="36" s="1"/>
  <c r="I25" i="36"/>
  <c r="M25" i="36" s="1"/>
  <c r="I26" i="36"/>
  <c r="M26" i="36" s="1"/>
  <c r="T26" i="36" s="1"/>
  <c r="I27" i="36"/>
  <c r="L27" i="36" s="1"/>
  <c r="I28" i="36"/>
  <c r="M28" i="36" s="1"/>
  <c r="P28" i="36" s="1"/>
  <c r="I29" i="36"/>
  <c r="M29" i="36" s="1"/>
  <c r="Q29" i="36" s="1"/>
  <c r="I30" i="36"/>
  <c r="L30" i="36" s="1"/>
  <c r="I31" i="36"/>
  <c r="M31" i="36" s="1"/>
  <c r="I32" i="36"/>
  <c r="M32" i="36" s="1"/>
  <c r="O32" i="36" s="1"/>
  <c r="S48" i="35"/>
  <c r="S49" i="35" s="1"/>
  <c r="U48" i="35"/>
  <c r="U49" i="35" s="1"/>
  <c r="V48" i="35"/>
  <c r="V49" i="35"/>
  <c r="C5" i="35"/>
  <c r="L19" i="36"/>
  <c r="L24" i="36"/>
  <c r="L20" i="36"/>
  <c r="L23" i="36"/>
  <c r="Q48" i="35"/>
  <c r="Q49" i="35" s="1"/>
  <c r="V24" i="36" l="1"/>
  <c r="S24" i="36"/>
  <c r="T24" i="36"/>
  <c r="Q24" i="36"/>
  <c r="U24" i="36"/>
  <c r="P24" i="36"/>
  <c r="O24" i="36"/>
  <c r="R24" i="36"/>
  <c r="V18" i="36"/>
  <c r="S18" i="36"/>
  <c r="T18" i="36"/>
  <c r="Q18" i="36"/>
  <c r="O18" i="36"/>
  <c r="P18" i="36"/>
  <c r="U18" i="36"/>
  <c r="R18" i="36"/>
  <c r="M14" i="36"/>
  <c r="L14" i="36"/>
  <c r="L33" i="36" s="1"/>
  <c r="U20" i="36"/>
  <c r="R20" i="36"/>
  <c r="V20" i="36"/>
  <c r="S20" i="36"/>
  <c r="P20" i="36"/>
  <c r="Q32" i="36"/>
  <c r="V30" i="36"/>
  <c r="S30" i="36"/>
  <c r="T30" i="36"/>
  <c r="Q30" i="36"/>
  <c r="U31" i="36"/>
  <c r="R31" i="36"/>
  <c r="O31" i="36"/>
  <c r="T31" i="36"/>
  <c r="Q31" i="36"/>
  <c r="U25" i="36"/>
  <c r="R25" i="36"/>
  <c r="O25" i="36"/>
  <c r="T25" i="36"/>
  <c r="Q25" i="36"/>
  <c r="U19" i="36"/>
  <c r="R19" i="36"/>
  <c r="O19" i="36"/>
  <c r="T19" i="36"/>
  <c r="Q19" i="36"/>
  <c r="L31" i="36"/>
  <c r="P31" i="36"/>
  <c r="P19" i="36"/>
  <c r="V19" i="36"/>
  <c r="T48" i="35"/>
  <c r="T49" i="35" s="1"/>
  <c r="T48" i="40"/>
  <c r="T49" i="40" s="1"/>
  <c r="M15" i="36"/>
  <c r="U26" i="36"/>
  <c r="R26" i="36"/>
  <c r="V26" i="36"/>
  <c r="S26" i="36"/>
  <c r="P26" i="36"/>
  <c r="R48" i="35"/>
  <c r="R49" i="35" s="1"/>
  <c r="L22" i="36"/>
  <c r="O30" i="36"/>
  <c r="O20" i="36"/>
  <c r="P30" i="36"/>
  <c r="Q26" i="36"/>
  <c r="S19" i="36"/>
  <c r="U30" i="36"/>
  <c r="V16" i="36"/>
  <c r="U32" i="36"/>
  <c r="R32" i="36"/>
  <c r="V32" i="36"/>
  <c r="S32" i="36"/>
  <c r="P32" i="36"/>
  <c r="V29" i="36"/>
  <c r="S29" i="36"/>
  <c r="P29" i="36"/>
  <c r="U29" i="36"/>
  <c r="R29" i="36"/>
  <c r="V23" i="36"/>
  <c r="S23" i="36"/>
  <c r="P23" i="36"/>
  <c r="U23" i="36"/>
  <c r="R23" i="36"/>
  <c r="O23" i="36"/>
  <c r="L17" i="36"/>
  <c r="M17" i="36"/>
  <c r="L28" i="36"/>
  <c r="O29" i="36"/>
  <c r="P16" i="36"/>
  <c r="Q23" i="36"/>
  <c r="R30" i="36"/>
  <c r="T20" i="36"/>
  <c r="V31" i="36"/>
  <c r="M21" i="36"/>
  <c r="Y12" i="36"/>
  <c r="M27" i="36"/>
  <c r="X48" i="35"/>
  <c r="X49" i="35" s="1"/>
  <c r="T28" i="36"/>
  <c r="Q28" i="36"/>
  <c r="U28" i="36"/>
  <c r="R28" i="36"/>
  <c r="O28" i="36"/>
  <c r="T22" i="36"/>
  <c r="Q22" i="36"/>
  <c r="U22" i="36"/>
  <c r="R22" i="36"/>
  <c r="O22" i="36"/>
  <c r="T16" i="36"/>
  <c r="Q16" i="36"/>
  <c r="U16" i="36"/>
  <c r="R16" i="36"/>
  <c r="O16" i="36"/>
  <c r="Q20" i="36"/>
  <c r="V28" i="36"/>
  <c r="W48" i="40"/>
  <c r="W49" i="40" s="1"/>
  <c r="W48" i="35"/>
  <c r="W49" i="35" s="1"/>
  <c r="L29" i="36"/>
  <c r="L32" i="36"/>
  <c r="L26" i="36"/>
  <c r="O13" i="36"/>
  <c r="R13" i="36"/>
  <c r="T21" i="36" l="1"/>
  <c r="Q21" i="36"/>
  <c r="V21" i="36"/>
  <c r="S21" i="36"/>
  <c r="P21" i="36"/>
  <c r="U21" i="36"/>
  <c r="O21" i="36"/>
  <c r="R21" i="36"/>
  <c r="T15" i="36"/>
  <c r="Q15" i="36"/>
  <c r="V15" i="36"/>
  <c r="S15" i="36"/>
  <c r="P15" i="36"/>
  <c r="O15" i="36"/>
  <c r="R15" i="36"/>
  <c r="U15" i="36"/>
  <c r="V17" i="36"/>
  <c r="S17" i="36"/>
  <c r="P17" i="36"/>
  <c r="U17" i="36"/>
  <c r="R17" i="36"/>
  <c r="O17" i="36"/>
  <c r="T17" i="36"/>
  <c r="Q17" i="36"/>
  <c r="T27" i="36"/>
  <c r="Q27" i="36"/>
  <c r="V27" i="36"/>
  <c r="S27" i="36"/>
  <c r="P27" i="36"/>
  <c r="R27" i="36"/>
  <c r="O27" i="36"/>
  <c r="U27" i="36"/>
  <c r="J39" i="36"/>
  <c r="I39" i="36"/>
  <c r="L34" i="36"/>
  <c r="L36" i="36" s="1"/>
  <c r="U14" i="36"/>
  <c r="R14" i="36"/>
  <c r="R33" i="36" s="1"/>
  <c r="R34" i="36" s="1"/>
  <c r="R35" i="36" s="1"/>
  <c r="V14" i="36"/>
  <c r="S14" i="36"/>
  <c r="S33" i="36" s="1"/>
  <c r="S34" i="36" s="1"/>
  <c r="S35" i="36" s="1"/>
  <c r="P14" i="36"/>
  <c r="P33" i="36" s="1"/>
  <c r="P34" i="36" s="1"/>
  <c r="P35" i="36" s="1"/>
  <c r="T14" i="36"/>
  <c r="T33" i="36" s="1"/>
  <c r="T34" i="36" s="1"/>
  <c r="T35" i="36" s="1"/>
  <c r="Q14" i="36"/>
  <c r="Q33" i="36" s="1"/>
  <c r="Q34" i="36" s="1"/>
  <c r="Q35" i="36" s="1"/>
  <c r="O14" i="36"/>
  <c r="O33" i="36" s="1"/>
  <c r="O34" i="36" s="1"/>
  <c r="O35" i="36" s="1"/>
  <c r="Q46" i="40" l="1"/>
  <c r="Q46" i="35"/>
  <c r="O36" i="36"/>
  <c r="T46" i="40"/>
  <c r="R36" i="36"/>
  <c r="T46" i="35"/>
  <c r="S36" i="36"/>
  <c r="U46" i="35"/>
  <c r="U46" i="40"/>
  <c r="V33" i="36"/>
  <c r="V34" i="36" s="1"/>
  <c r="V35" i="36" s="1"/>
  <c r="R46" i="35"/>
  <c r="P36" i="36"/>
  <c r="R46" i="40"/>
  <c r="Q36" i="36"/>
  <c r="S46" i="40"/>
  <c r="S46" i="35"/>
  <c r="U33" i="36"/>
  <c r="U34" i="36" s="1"/>
  <c r="U35" i="36" s="1"/>
  <c r="V46" i="40"/>
  <c r="T36" i="36"/>
  <c r="V46" i="35"/>
  <c r="X46" i="35" l="1"/>
  <c r="V36" i="36"/>
  <c r="X46" i="40"/>
  <c r="W46" i="40"/>
  <c r="U36" i="36"/>
  <c r="W46" i="35"/>
</calcChain>
</file>

<file path=xl/sharedStrings.xml><?xml version="1.0" encoding="utf-8"?>
<sst xmlns="http://schemas.openxmlformats.org/spreadsheetml/2006/main" count="453" uniqueCount="286">
  <si>
    <t>&lt;様式-2&gt;</t>
    <rPh sb="1" eb="3">
      <t>ヨウシキ</t>
    </rPh>
    <phoneticPr fontId="2"/>
  </si>
  <si>
    <t>業　種</t>
  </si>
  <si>
    <t>受電電圧</t>
  </si>
  <si>
    <t>構内単線結線図</t>
    <rPh sb="0" eb="2">
      <t>コウナイ</t>
    </rPh>
    <rPh sb="2" eb="4">
      <t>タンセン</t>
    </rPh>
    <rPh sb="4" eb="6">
      <t>ケッセン</t>
    </rPh>
    <rPh sb="6" eb="7">
      <t>ズ</t>
    </rPh>
    <phoneticPr fontId="2"/>
  </si>
  <si>
    <t xml:space="preserve">5次 </t>
  </si>
  <si>
    <t xml:space="preserve">7次 </t>
  </si>
  <si>
    <t xml:space="preserve">11次 </t>
  </si>
  <si>
    <t xml:space="preserve">13次 </t>
  </si>
  <si>
    <t xml:space="preserve">17次 </t>
  </si>
  <si>
    <t xml:space="preserve">19次 </t>
  </si>
  <si>
    <t xml:space="preserve">23次 </t>
  </si>
  <si>
    <t xml:space="preserve">25次 </t>
  </si>
  <si>
    <t>対策要否判定</t>
    <rPh sb="0" eb="2">
      <t>タイサク</t>
    </rPh>
    <rPh sb="2" eb="4">
      <t>ヨウヒ</t>
    </rPh>
    <rPh sb="4" eb="6">
      <t>ハンテイ</t>
    </rPh>
    <phoneticPr fontId="1"/>
  </si>
  <si>
    <t>契約電力相当値</t>
    <rPh sb="4" eb="6">
      <t>ソウトウ</t>
    </rPh>
    <rPh sb="6" eb="7">
      <t>アタイ</t>
    </rPh>
    <phoneticPr fontId="2"/>
  </si>
  <si>
    <t>補正係数β</t>
    <rPh sb="0" eb="2">
      <t>ホセイ</t>
    </rPh>
    <rPh sb="2" eb="4">
      <t>ケイスウ</t>
    </rPh>
    <phoneticPr fontId="2"/>
  </si>
  <si>
    <t>③</t>
  </si>
  <si>
    <t>⑤</t>
  </si>
  <si>
    <t>⑥</t>
  </si>
  <si>
    <t>№</t>
  </si>
  <si>
    <t>相数</t>
    <rPh sb="0" eb="2">
      <t>ソウスウ</t>
    </rPh>
    <phoneticPr fontId="2"/>
  </si>
  <si>
    <t>&lt;記入方法&gt;</t>
    <rPh sb="1" eb="3">
      <t>キニュウ</t>
    </rPh>
    <rPh sb="3" eb="5">
      <t>ホウホウ</t>
    </rPh>
    <phoneticPr fontId="2"/>
  </si>
  <si>
    <t>&lt;様式-1&gt;</t>
    <rPh sb="1" eb="3">
      <t>ヨウシキ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</si>
  <si>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</si>
  <si>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&lt;様式-3&gt;</t>
    <rPh sb="1" eb="3">
      <t>ヨウシキ</t>
    </rPh>
    <phoneticPr fontId="2"/>
  </si>
  <si>
    <t>次数(n)</t>
    <rPh sb="0" eb="2">
      <t>ジスウ</t>
    </rPh>
    <phoneticPr fontId="2"/>
  </si>
  <si>
    <t>業　　種</t>
    <rPh sb="0" eb="1">
      <t>ギョウ</t>
    </rPh>
    <rPh sb="3" eb="4">
      <t>タネ</t>
    </rPh>
    <phoneticPr fontId="2"/>
  </si>
  <si>
    <t>高調波発生機器諸元</t>
    <rPh sb="0" eb="3">
      <t>コウチョウハ</t>
    </rPh>
    <rPh sb="3" eb="5">
      <t>ハッセイ</t>
    </rPh>
    <rPh sb="5" eb="7">
      <t>キキ</t>
    </rPh>
    <rPh sb="7" eb="9">
      <t>ショゲン</t>
    </rPh>
    <phoneticPr fontId="2"/>
  </si>
  <si>
    <t>機器の基本回路図</t>
    <rPh sb="0" eb="2">
      <t>キキ</t>
    </rPh>
    <rPh sb="3" eb="5">
      <t>キホン</t>
    </rPh>
    <rPh sb="5" eb="7">
      <t>カイロ</t>
    </rPh>
    <rPh sb="7" eb="8">
      <t>ズ</t>
    </rPh>
    <phoneticPr fontId="2"/>
  </si>
  <si>
    <t>高調波成分の発生量を表したスペクトラム図</t>
    <rPh sb="0" eb="3">
      <t>コウチョウハ</t>
    </rPh>
    <rPh sb="3" eb="5">
      <t>セイブン</t>
    </rPh>
    <rPh sb="6" eb="8">
      <t>ハッセイ</t>
    </rPh>
    <rPh sb="8" eb="9">
      <t>リョウ</t>
    </rPh>
    <rPh sb="10" eb="11">
      <t>アラワ</t>
    </rPh>
    <rPh sb="19" eb="20">
      <t>ズ</t>
    </rPh>
    <phoneticPr fontId="2"/>
  </si>
  <si>
    <t>型　　式</t>
    <rPh sb="0" eb="1">
      <t>カタ</t>
    </rPh>
    <rPh sb="3" eb="4">
      <t>シキ</t>
    </rPh>
    <phoneticPr fontId="2"/>
  </si>
  <si>
    <t>　　申込年月日</t>
    <phoneticPr fontId="2"/>
  </si>
  <si>
    <t>　　受付№</t>
    <phoneticPr fontId="2"/>
  </si>
  <si>
    <t>お客さま名</t>
    <phoneticPr fontId="2"/>
  </si>
  <si>
    <t>第１ステップ</t>
    <rPh sb="0" eb="1">
      <t>ダイ</t>
    </rPh>
    <phoneticPr fontId="2"/>
  </si>
  <si>
    <t>第２ステップ</t>
    <rPh sb="0" eb="1">
      <t>ダイ</t>
    </rPh>
    <phoneticPr fontId="2"/>
  </si>
  <si>
    <t>　記載情報例</t>
    <rPh sb="1" eb="3">
      <t>キサイ</t>
    </rPh>
    <rPh sb="3" eb="5">
      <t>ジョウホウ</t>
    </rPh>
    <rPh sb="5" eb="6">
      <t>レイ</t>
    </rPh>
    <phoneticPr fontId="2"/>
  </si>
  <si>
    <t>第2ステップの検討要否判定</t>
    <rPh sb="0" eb="1">
      <t>ダイ</t>
    </rPh>
    <rPh sb="7" eb="9">
      <t>ケントウ</t>
    </rPh>
    <rPh sb="9" eb="11">
      <t>ヨウヒ</t>
    </rPh>
    <rPh sb="11" eb="13">
      <t>ハンテイ</t>
    </rPh>
    <phoneticPr fontId="2"/>
  </si>
  <si>
    <t>（高調波発生回路を中心に記載する）</t>
    <rPh sb="1" eb="4">
      <t>コウチョウハ</t>
    </rPh>
    <rPh sb="4" eb="6">
      <t>ハッセイ</t>
    </rPh>
    <rPh sb="6" eb="8">
      <t>カイロ</t>
    </rPh>
    <rPh sb="9" eb="11">
      <t>チュウシン</t>
    </rPh>
    <rPh sb="12" eb="14">
      <t>キサイ</t>
    </rPh>
    <phoneticPr fontId="2"/>
  </si>
  <si>
    <t>計算書（その１）の機器No.</t>
    <rPh sb="0" eb="3">
      <t>ケイサンショ</t>
    </rPh>
    <rPh sb="9" eb="11">
      <t>キキ</t>
    </rPh>
    <phoneticPr fontId="2"/>
  </si>
  <si>
    <t>高調波発生機器の名称</t>
    <rPh sb="0" eb="3">
      <t>コウチョウハ</t>
    </rPh>
    <rPh sb="3" eb="5">
      <t>ハッセイ</t>
    </rPh>
    <rPh sb="5" eb="7">
      <t>キキ</t>
    </rPh>
    <rPh sb="8" eb="10">
      <t>メイショウ</t>
    </rPh>
    <phoneticPr fontId="2"/>
  </si>
  <si>
    <t>お客さま名</t>
    <rPh sb="1" eb="2">
      <t>キャク</t>
    </rPh>
    <rPh sb="4" eb="5">
      <t>メイ</t>
    </rPh>
    <phoneticPr fontId="2"/>
  </si>
  <si>
    <r>
      <t>高調波電流発生量(%I</t>
    </r>
    <r>
      <rPr>
        <vertAlign val="subscript"/>
        <sz val="9"/>
        <rFont val="ＭＳ Ｐ明朝"/>
        <family val="1"/>
        <charset val="128"/>
      </rPr>
      <t>n</t>
    </r>
    <r>
      <rPr>
        <sz val="9"/>
        <rFont val="ＭＳ Ｐ明朝"/>
        <family val="1"/>
        <charset val="128"/>
      </rPr>
      <t>)</t>
    </r>
    <rPh sb="0" eb="3">
      <t>コウチョウハ</t>
    </rPh>
    <rPh sb="3" eb="5">
      <t>デンリュウ</t>
    </rPh>
    <rPh sb="5" eb="7">
      <t>ハッセイ</t>
    </rPh>
    <rPh sb="7" eb="8">
      <t>リョウ</t>
    </rPh>
    <phoneticPr fontId="2"/>
  </si>
  <si>
    <t>高調波発生機器を全て抽出し，必要事項を記入する。</t>
    <rPh sb="0" eb="3">
      <t>コウチョウハ</t>
    </rPh>
    <rPh sb="3" eb="5">
      <t>ハッセイ</t>
    </rPh>
    <rPh sb="5" eb="7">
      <t>キキ</t>
    </rPh>
    <rPh sb="8" eb="9">
      <t>スベ</t>
    </rPh>
    <rPh sb="10" eb="12">
      <t>チュウシュツ</t>
    </rPh>
    <rPh sb="14" eb="16">
      <t>ヒツヨウ</t>
    </rPh>
    <rPh sb="16" eb="18">
      <t>ジコウ</t>
    </rPh>
    <rPh sb="19" eb="21">
      <t>キニュウ</t>
    </rPh>
    <phoneticPr fontId="2"/>
  </si>
  <si>
    <t>種別№</t>
    <rPh sb="0" eb="2">
      <t>シュベツ</t>
    </rPh>
    <phoneticPr fontId="2"/>
  </si>
  <si>
    <t>　　→　ⅠかつⅢに該当する場合は，低減係数0.9を適用し，⑧’を計算する。</t>
    <rPh sb="9" eb="11">
      <t>ガイトウ</t>
    </rPh>
    <rPh sb="13" eb="15">
      <t>バアイ</t>
    </rPh>
    <rPh sb="17" eb="19">
      <t>テイゲン</t>
    </rPh>
    <rPh sb="19" eb="21">
      <t>ケイスウ</t>
    </rPh>
    <rPh sb="25" eb="27">
      <t>テキヨウ</t>
    </rPh>
    <rPh sb="32" eb="34">
      <t>ケイサン</t>
    </rPh>
    <phoneticPr fontId="2"/>
  </si>
  <si>
    <t>回路種別No.10の機器は，当該機器の製造業者が作成する&lt;様式-3&gt;，</t>
    <rPh sb="0" eb="2">
      <t>カイロ</t>
    </rPh>
    <rPh sb="2" eb="4">
      <t>シュベツ</t>
    </rPh>
    <rPh sb="10" eb="12">
      <t>キキ</t>
    </rPh>
    <rPh sb="14" eb="16">
      <t>トウガイ</t>
    </rPh>
    <rPh sb="16" eb="18">
      <t>キキ</t>
    </rPh>
    <rPh sb="19" eb="21">
      <t>セイゾウ</t>
    </rPh>
    <rPh sb="21" eb="23">
      <t>ギョウシャ</t>
    </rPh>
    <rPh sb="24" eb="26">
      <t>サクセイ</t>
    </rPh>
    <rPh sb="29" eb="31">
      <t>ヨウシキ</t>
    </rPh>
    <phoneticPr fontId="2"/>
  </si>
  <si>
    <t>補正率β</t>
    <rPh sb="0" eb="2">
      <t>ホセイ</t>
    </rPh>
    <rPh sb="2" eb="3">
      <t>リツ</t>
    </rPh>
    <phoneticPr fontId="2"/>
  </si>
  <si>
    <t>作成者</t>
    <rPh sb="0" eb="3">
      <t>サクセイシャ</t>
    </rPh>
    <phoneticPr fontId="2"/>
  </si>
  <si>
    <t>⑪=⑨×高調波発生量×⑩</t>
    <rPh sb="9" eb="10">
      <t>リョウ</t>
    </rPh>
    <phoneticPr fontId="2"/>
  </si>
  <si>
    <r>
      <t>⑧ =∑⑦　　　　　　　　合計 P</t>
    </r>
    <r>
      <rPr>
        <vertAlign val="subscript"/>
        <sz val="9"/>
        <rFont val="ＭＳ Ｐ明朝"/>
        <family val="1"/>
        <charset val="128"/>
      </rPr>
      <t>0</t>
    </r>
    <rPh sb="13" eb="15">
      <t>ゴウケイ</t>
    </rPh>
    <phoneticPr fontId="2"/>
  </si>
  <si>
    <t>次のⅠ～Ⅳのうち，該当条件にチェックマークを記入する。</t>
    <rPh sb="0" eb="1">
      <t>ツギ</t>
    </rPh>
    <rPh sb="9" eb="11">
      <t>ガイトウ</t>
    </rPh>
    <rPh sb="22" eb="24">
      <t>キニュウ</t>
    </rPh>
    <phoneticPr fontId="2"/>
  </si>
  <si>
    <t>限度値 50kVA(6.6kV受電)，300kVA(22,33kV受電)，2,000kVA(66kV以上受電)　により判定する。</t>
    <rPh sb="15" eb="17">
      <t>ジュデン</t>
    </rPh>
    <rPh sb="50" eb="52">
      <t>イジョウ</t>
    </rPh>
    <rPh sb="59" eb="61">
      <t>ハンテイ</t>
    </rPh>
    <phoneticPr fontId="2"/>
  </si>
  <si>
    <t>　　申込年月日</t>
    <phoneticPr fontId="2"/>
  </si>
  <si>
    <t>　　受付№</t>
    <phoneticPr fontId="2"/>
  </si>
  <si>
    <t>　　受付年月日</t>
    <phoneticPr fontId="2"/>
  </si>
  <si>
    <r>
      <t>換算係数K</t>
    </r>
    <r>
      <rPr>
        <vertAlign val="subscript"/>
        <sz val="10"/>
        <rFont val="ＭＳ Ｐ明朝"/>
        <family val="1"/>
        <charset val="128"/>
      </rPr>
      <t>i</t>
    </r>
    <rPh sb="0" eb="2">
      <t>カンザン</t>
    </rPh>
    <rPh sb="2" eb="4">
      <t>ケイスウ</t>
    </rPh>
    <phoneticPr fontId="2"/>
  </si>
  <si>
    <t>製造業者名</t>
    <rPh sb="0" eb="2">
      <t>セイゾウ</t>
    </rPh>
    <rPh sb="2" eb="4">
      <t>ギョウシャ</t>
    </rPh>
    <rPh sb="4" eb="5">
      <t>メイ</t>
    </rPh>
    <phoneticPr fontId="2"/>
  </si>
  <si>
    <t>　</t>
    <phoneticPr fontId="2"/>
  </si>
  <si>
    <r>
      <t>換算係数K</t>
    </r>
    <r>
      <rPr>
        <vertAlign val="subscript"/>
        <sz val="9"/>
        <rFont val="ＭＳ Ｐ明朝"/>
        <family val="1"/>
        <charset val="128"/>
      </rPr>
      <t>i</t>
    </r>
    <r>
      <rPr>
        <sz val="9"/>
        <rFont val="ＭＳ Ｐ明朝"/>
        <family val="1"/>
        <charset val="128"/>
      </rPr>
      <t>は，次式により求める。</t>
    </r>
    <rPh sb="0" eb="2">
      <t>カンザン</t>
    </rPh>
    <rPh sb="2" eb="4">
      <t>ケイスウ</t>
    </rPh>
    <rPh sb="8" eb="10">
      <t>ジシキ</t>
    </rPh>
    <rPh sb="13" eb="14">
      <t>モト</t>
    </rPh>
    <phoneticPr fontId="2"/>
  </si>
  <si>
    <t>高調波流出電流計算書（その１）</t>
    <phoneticPr fontId="2"/>
  </si>
  <si>
    <r>
      <t>→　P</t>
    </r>
    <r>
      <rPr>
        <vertAlign val="subscript"/>
        <sz val="8"/>
        <rFont val="ＭＳ Ｐ明朝"/>
        <family val="1"/>
        <charset val="128"/>
      </rPr>
      <t>０</t>
    </r>
    <r>
      <rPr>
        <sz val="8"/>
        <rFont val="ＭＳ Ｐ明朝"/>
        <family val="1"/>
        <charset val="128"/>
      </rPr>
      <t>（⑧又は⑧’） ＞ 限度値　となる場合は，第２ステップへ</t>
    </r>
    <rPh sb="6" eb="7">
      <t>マタ</t>
    </rPh>
    <rPh sb="14" eb="16">
      <t>ゲンド</t>
    </rPh>
    <rPh sb="16" eb="17">
      <t>アタイ</t>
    </rPh>
    <rPh sb="21" eb="23">
      <t>バアイ</t>
    </rPh>
    <rPh sb="25" eb="26">
      <t>ダイ</t>
    </rPh>
    <phoneticPr fontId="2"/>
  </si>
  <si>
    <t>　　　電気定数等，計算に必要な情報を必ず記載する。</t>
    <rPh sb="9" eb="11">
      <t>ケイサン</t>
    </rPh>
    <rPh sb="12" eb="14">
      <t>ヒツヨウ</t>
    </rPh>
    <rPh sb="15" eb="17">
      <t>ジョウホウ</t>
    </rPh>
    <rPh sb="18" eb="19">
      <t>カナラ</t>
    </rPh>
    <rPh sb="20" eb="22">
      <t>キサイ</t>
    </rPh>
    <phoneticPr fontId="2"/>
  </si>
  <si>
    <t>　　高調波流出電流の計算過程を具体的に記載する。</t>
    <rPh sb="19" eb="21">
      <t>キサイ</t>
    </rPh>
    <phoneticPr fontId="2"/>
  </si>
  <si>
    <t>（注）本様式により難い場合は，別の様式を用いてもよい。</t>
    <rPh sb="1" eb="2">
      <t>チュウ</t>
    </rPh>
    <rPh sb="3" eb="4">
      <t>ホン</t>
    </rPh>
    <rPh sb="4" eb="6">
      <t>ヨウシキ</t>
    </rPh>
    <rPh sb="9" eb="10">
      <t>ガタ</t>
    </rPh>
    <rPh sb="11" eb="13">
      <t>バアイ</t>
    </rPh>
    <rPh sb="15" eb="16">
      <t>ベツ</t>
    </rPh>
    <rPh sb="17" eb="19">
      <t>ヨウシキ</t>
    </rPh>
    <rPh sb="20" eb="21">
      <t>モチ</t>
    </rPh>
    <phoneticPr fontId="2"/>
  </si>
  <si>
    <t>kV</t>
    <phoneticPr fontId="2"/>
  </si>
  <si>
    <t>kW</t>
    <phoneticPr fontId="2"/>
  </si>
  <si>
    <t>　　受付年月日</t>
    <phoneticPr fontId="2"/>
  </si>
  <si>
    <t>　　　高調波発生機器，受電用変圧器，高調波を低減する機器の設置位置・諸元・</t>
    <rPh sb="3" eb="6">
      <t>コウチョウハ</t>
    </rPh>
    <rPh sb="6" eb="8">
      <t>ハッセイ</t>
    </rPh>
    <rPh sb="8" eb="10">
      <t>キキ</t>
    </rPh>
    <rPh sb="11" eb="13">
      <t>ジュデン</t>
    </rPh>
    <rPh sb="13" eb="14">
      <t>ヨウ</t>
    </rPh>
    <rPh sb="14" eb="17">
      <t>ヘンアツキ</t>
    </rPh>
    <rPh sb="18" eb="21">
      <t>コウチョウハ</t>
    </rPh>
    <rPh sb="22" eb="24">
      <t>テイゲン</t>
    </rPh>
    <phoneticPr fontId="2"/>
  </si>
  <si>
    <t>※1</t>
    <phoneticPr fontId="2"/>
  </si>
  <si>
    <t>　　　高　調　波　発　生　機　器</t>
    <phoneticPr fontId="2"/>
  </si>
  <si>
    <t>②　※2</t>
    <phoneticPr fontId="2"/>
  </si>
  <si>
    <t>④=②×③</t>
    <phoneticPr fontId="2"/>
  </si>
  <si>
    <t>⑦=④×⑥</t>
    <phoneticPr fontId="2"/>
  </si>
  <si>
    <t>⑨　※2</t>
    <phoneticPr fontId="2"/>
  </si>
  <si>
    <t>⑩</t>
    <phoneticPr fontId="2"/>
  </si>
  <si>
    <t>定格入力</t>
    <phoneticPr fontId="2"/>
  </si>
  <si>
    <t>回路</t>
    <phoneticPr fontId="2"/>
  </si>
  <si>
    <t>換算</t>
    <phoneticPr fontId="2"/>
  </si>
  <si>
    <t>等価</t>
    <phoneticPr fontId="2"/>
  </si>
  <si>
    <t>最大</t>
    <phoneticPr fontId="2"/>
  </si>
  <si>
    <t>容量</t>
    <phoneticPr fontId="2"/>
  </si>
  <si>
    <t>台数</t>
    <phoneticPr fontId="2"/>
  </si>
  <si>
    <t>容量</t>
    <phoneticPr fontId="2"/>
  </si>
  <si>
    <t>係数</t>
    <phoneticPr fontId="2"/>
  </si>
  <si>
    <t>電流</t>
    <phoneticPr fontId="2"/>
  </si>
  <si>
    <t>稼働率</t>
    <phoneticPr fontId="2"/>
  </si>
  <si>
    <t>機器名称</t>
    <phoneticPr fontId="2"/>
  </si>
  <si>
    <t>製造業者</t>
    <phoneticPr fontId="2"/>
  </si>
  <si>
    <t>型式</t>
    <phoneticPr fontId="2"/>
  </si>
  <si>
    <t>（合計）</t>
    <phoneticPr fontId="2"/>
  </si>
  <si>
    <t>(受電電圧</t>
    <phoneticPr fontId="2"/>
  </si>
  <si>
    <t>Pi</t>
    <phoneticPr fontId="2"/>
  </si>
  <si>
    <t>Ki</t>
    <phoneticPr fontId="2"/>
  </si>
  <si>
    <t>Ki×Pi</t>
    <phoneticPr fontId="2"/>
  </si>
  <si>
    <t>換算値)</t>
    <phoneticPr fontId="2"/>
  </si>
  <si>
    <t>k</t>
    <phoneticPr fontId="2"/>
  </si>
  <si>
    <t xml:space="preserve">5次 </t>
    <phoneticPr fontId="2"/>
  </si>
  <si>
    <t xml:space="preserve">7次 </t>
    <phoneticPr fontId="2"/>
  </si>
  <si>
    <t>○</t>
    <phoneticPr fontId="2"/>
  </si>
  <si>
    <t>対策要否判定</t>
    <phoneticPr fontId="2"/>
  </si>
  <si>
    <t>カタログ，仕様書等により，換算係数，高調波電流発生量を確認する。</t>
    <phoneticPr fontId="2"/>
  </si>
  <si>
    <t>次  数</t>
    <phoneticPr fontId="2"/>
  </si>
  <si>
    <t>　　→　Ⅰ～Ⅳ全て該当する場合は，⑦以降の検討は不要。</t>
    <phoneticPr fontId="2"/>
  </si>
  <si>
    <t>　</t>
    <phoneticPr fontId="2"/>
  </si>
  <si>
    <t>※2 厳密には，②に基本波入力容量，⑨に基本波入力電流を用いて計算することが望ましいが，</t>
    <rPh sb="28" eb="29">
      <t>モチ</t>
    </rPh>
    <phoneticPr fontId="2"/>
  </si>
  <si>
    <t>　　進相コンデンサ(容量，台数，直列リアクトル容量)，自家用発電機 (容量，台数，%インピーダンス)</t>
    <rPh sb="38" eb="39">
      <t>ダイ</t>
    </rPh>
    <rPh sb="39" eb="40">
      <t>スウ</t>
    </rPh>
    <phoneticPr fontId="2"/>
  </si>
  <si>
    <t>　　受電点短絡容量，電圧，三相・単相別，周波数，変圧器 (容量，台数，1次・2次電圧，%インピーダンス)，</t>
    <rPh sb="2" eb="4">
      <t>ジュデン</t>
    </rPh>
    <rPh sb="4" eb="5">
      <t>テン</t>
    </rPh>
    <rPh sb="5" eb="7">
      <t>タンラク</t>
    </rPh>
    <rPh sb="7" eb="9">
      <t>ヨウリョウ</t>
    </rPh>
    <rPh sb="32" eb="34">
      <t>ダイスウ</t>
    </rPh>
    <phoneticPr fontId="2"/>
  </si>
  <si>
    <t>対象次数：高次の高調波が特段の支障とならない場合は，第5次および第7次とする。</t>
    <rPh sb="0" eb="2">
      <t>タイショウ</t>
    </rPh>
    <rPh sb="2" eb="4">
      <t>ジスウ</t>
    </rPh>
    <rPh sb="5" eb="7">
      <t>コウジ</t>
    </rPh>
    <rPh sb="8" eb="11">
      <t>コウチョウハ</t>
    </rPh>
    <rPh sb="12" eb="14">
      <t>トクダン</t>
    </rPh>
    <rPh sb="15" eb="17">
      <t>シショウ</t>
    </rPh>
    <rPh sb="22" eb="24">
      <t>バアイ</t>
    </rPh>
    <rPh sb="26" eb="27">
      <t>ダイ</t>
    </rPh>
    <rPh sb="28" eb="29">
      <t>ジ</t>
    </rPh>
    <rPh sb="32" eb="33">
      <t>ダイ</t>
    </rPh>
    <rPh sb="34" eb="35">
      <t>ジ</t>
    </rPh>
    <phoneticPr fontId="2"/>
  </si>
  <si>
    <t>指針202-1の2.の「(4) 高調波流出電流の詳細計算と抑制対策の検討」を実施し，この内容を計算書（その２）に記載する。</t>
    <rPh sb="16" eb="17">
      <t>コウ</t>
    </rPh>
    <rPh sb="17" eb="19">
      <t>チョウハ</t>
    </rPh>
    <rPh sb="19" eb="21">
      <t>リュウシュツ</t>
    </rPh>
    <rPh sb="21" eb="23">
      <t>デンリュウ</t>
    </rPh>
    <rPh sb="24" eb="26">
      <t>ショウサイ</t>
    </rPh>
    <rPh sb="26" eb="28">
      <t>ケイサン</t>
    </rPh>
    <rPh sb="29" eb="31">
      <t>ヨクセイ</t>
    </rPh>
    <rPh sb="31" eb="33">
      <t>タイサク</t>
    </rPh>
    <rPh sb="34" eb="36">
      <t>ケントウ</t>
    </rPh>
    <rPh sb="38" eb="40">
      <t>ジッシ</t>
    </rPh>
    <rPh sb="44" eb="46">
      <t>ナイヨウ</t>
    </rPh>
    <rPh sb="47" eb="50">
      <t>ケイサンショ</t>
    </rPh>
    <rPh sb="56" eb="58">
      <t>キサイ</t>
    </rPh>
    <phoneticPr fontId="2"/>
  </si>
  <si>
    <t>　　指針202-1の2.の「(4) 高調波流出電流の詳細計算と抑制対策の検討」の実施結果として，</t>
    <rPh sb="28" eb="30">
      <t>ケイサン</t>
    </rPh>
    <rPh sb="40" eb="42">
      <t>ジッシ</t>
    </rPh>
    <rPh sb="42" eb="44">
      <t>ケッカ</t>
    </rPh>
    <phoneticPr fontId="2"/>
  </si>
  <si>
    <t>※1 「ビルの規模による補正率」をいう。</t>
    <rPh sb="7" eb="9">
      <t>キボ</t>
    </rPh>
    <rPh sb="12" eb="14">
      <t>ホセイ</t>
    </rPh>
    <rPh sb="14" eb="15">
      <t>リツ</t>
    </rPh>
    <phoneticPr fontId="2"/>
  </si>
  <si>
    <t>　　　定格入力容量，定格入力電流を用いて計算してもよい。</t>
    <rPh sb="20" eb="22">
      <t>ケイサン</t>
    </rPh>
    <phoneticPr fontId="2"/>
  </si>
  <si>
    <t xml:space="preserve">　　　高圧受電のビルであって契約電力相当値が2,000kW以下の場合は，βに表202-3-3の値を適用する。 </t>
    <phoneticPr fontId="2"/>
  </si>
  <si>
    <t xml:space="preserve">　　　これ以外のビルは電力会社との協議によりβを決定する。また，ビル以外の場合は，1を適用する。 </t>
    <phoneticPr fontId="2"/>
  </si>
  <si>
    <t>高調波流出電流の詳細計算
と抑制対策の検討</t>
    <rPh sb="0" eb="3">
      <t>コウチョウハ</t>
    </rPh>
    <rPh sb="3" eb="5">
      <t>リュウシュツ</t>
    </rPh>
    <rPh sb="5" eb="7">
      <t>デンリュウ</t>
    </rPh>
    <rPh sb="8" eb="10">
      <t>ショウサイ</t>
    </rPh>
    <rPh sb="10" eb="11">
      <t>ケイ</t>
    </rPh>
    <rPh sb="11" eb="12">
      <t>サン</t>
    </rPh>
    <rPh sb="14" eb="16">
      <t>ヨクセイ</t>
    </rPh>
    <rPh sb="16" eb="18">
      <t>タイサク</t>
    </rPh>
    <rPh sb="19" eb="21">
      <t>ケントウ</t>
    </rPh>
    <phoneticPr fontId="2"/>
  </si>
  <si>
    <t>高調波発生機器製造業者申請書</t>
    <rPh sb="7" eb="9">
      <t>セイゾウ</t>
    </rPh>
    <rPh sb="9" eb="11">
      <t>ギョウシャ</t>
    </rPh>
    <rPh sb="11" eb="14">
      <t>シンセイショ</t>
    </rPh>
    <phoneticPr fontId="2"/>
  </si>
  <si>
    <t>[kVA]</t>
    <phoneticPr fontId="2"/>
  </si>
  <si>
    <t>[mA]</t>
    <phoneticPr fontId="2"/>
  </si>
  <si>
    <t>[％]</t>
    <phoneticPr fontId="2"/>
  </si>
  <si>
    <t>高調波流出電流[mA]</t>
    <phoneticPr fontId="2"/>
  </si>
  <si>
    <t>限度値 [kVA]</t>
    <phoneticPr fontId="2"/>
  </si>
  <si>
    <t>上限値 [mA]</t>
    <phoneticPr fontId="2"/>
  </si>
  <si>
    <t>計算書(その1)の高調波流出電流 [mA]</t>
    <rPh sb="0" eb="2">
      <t>ケイサン</t>
    </rPh>
    <rPh sb="2" eb="3">
      <t>ショ</t>
    </rPh>
    <rPh sb="9" eb="12">
      <t>コウチョウハ</t>
    </rPh>
    <rPh sb="12" eb="14">
      <t>リュウシュツ</t>
    </rPh>
    <rPh sb="14" eb="16">
      <t>デンリュウ</t>
    </rPh>
    <phoneticPr fontId="1"/>
  </si>
  <si>
    <t>低減後の高調波流出電流 [mA]</t>
    <rPh sb="0" eb="2">
      <t>テイゲン</t>
    </rPh>
    <rPh sb="2" eb="3">
      <t>ゴ</t>
    </rPh>
    <rPh sb="4" eb="7">
      <t>コウチョウハ</t>
    </rPh>
    <rPh sb="7" eb="9">
      <t>リュウシュツ</t>
    </rPh>
    <rPh sb="9" eb="11">
      <t>デンリュウ</t>
    </rPh>
    <phoneticPr fontId="1"/>
  </si>
  <si>
    <t>定格入力容量 [kVA]</t>
    <rPh sb="0" eb="2">
      <t>テイカク</t>
    </rPh>
    <rPh sb="4" eb="6">
      <t>ヨウリョウ</t>
    </rPh>
    <phoneticPr fontId="2"/>
  </si>
  <si>
    <t>回路電圧 [V]</t>
    <rPh sb="0" eb="2">
      <t>カイロ</t>
    </rPh>
    <rPh sb="2" eb="4">
      <t>デンアツ</t>
    </rPh>
    <phoneticPr fontId="2"/>
  </si>
  <si>
    <t>基本波入力電流に対する高調波電流発生量 [％]</t>
    <rPh sb="0" eb="2">
      <t>キホン</t>
    </rPh>
    <rPh sb="2" eb="3">
      <t>ハ</t>
    </rPh>
    <rPh sb="3" eb="5">
      <t>ニュウリョク</t>
    </rPh>
    <rPh sb="5" eb="7">
      <t>デンリュウ</t>
    </rPh>
    <rPh sb="8" eb="9">
      <t>タイ</t>
    </rPh>
    <rPh sb="11" eb="14">
      <t>コウチョウハ</t>
    </rPh>
    <rPh sb="14" eb="16">
      <t>デンリュウ</t>
    </rPh>
    <rPh sb="16" eb="18">
      <t>ハッセイ</t>
    </rPh>
    <rPh sb="18" eb="19">
      <t>リョウ</t>
    </rPh>
    <phoneticPr fontId="2"/>
  </si>
  <si>
    <t>高調波流出電流の上限値</t>
    <phoneticPr fontId="2"/>
  </si>
  <si>
    <t>高調波流出電流の上限値 [mA]</t>
    <rPh sb="0" eb="3">
      <t>コウチョウハ</t>
    </rPh>
    <rPh sb="3" eb="5">
      <t>リュウシュツ</t>
    </rPh>
    <rPh sb="5" eb="7">
      <t>デンリュウ</t>
    </rPh>
    <rPh sb="8" eb="10">
      <t>ジョウゲン</t>
    </rPh>
    <rPh sb="10" eb="11">
      <t>チ</t>
    </rPh>
    <phoneticPr fontId="1"/>
  </si>
  <si>
    <t>高調波流出電流計算書（その２）</t>
    <phoneticPr fontId="2"/>
  </si>
  <si>
    <t>⑫　　合計 In</t>
    <rPh sb="3" eb="5">
      <t>ゴウケイ</t>
    </rPh>
    <phoneticPr fontId="2"/>
  </si>
  <si>
    <t>⑬=⑫×β</t>
    <phoneticPr fontId="2"/>
  </si>
  <si>
    <t>⑮=契約電力相当値1kW当たりの高調波流出電流の上限値×①</t>
    <rPh sb="21" eb="23">
      <t>デンリュウ</t>
    </rPh>
    <phoneticPr fontId="2"/>
  </si>
  <si>
    <t>高調波流出電流（⑬又は⑭） ＞ 高調波流出電流の上限値(⑮)　となる場合は，</t>
    <rPh sb="0" eb="3">
      <t>コウチョウハ</t>
    </rPh>
    <rPh sb="3" eb="5">
      <t>リュウシュツ</t>
    </rPh>
    <rPh sb="5" eb="7">
      <t>デンリュウ</t>
    </rPh>
    <rPh sb="9" eb="10">
      <t>マタ</t>
    </rPh>
    <rPh sb="16" eb="19">
      <t>コウチョウハ</t>
    </rPh>
    <rPh sb="19" eb="21">
      <t>リュウシュツ</t>
    </rPh>
    <rPh sb="21" eb="23">
      <t>デンリュウ</t>
    </rPh>
    <rPh sb="24" eb="27">
      <t>ジョウゲンチ</t>
    </rPh>
    <rPh sb="34" eb="36">
      <t>バアイ</t>
    </rPh>
    <phoneticPr fontId="2"/>
  </si>
  <si>
    <r>
      <t>詳細計算では，低減係数γ</t>
    </r>
    <r>
      <rPr>
        <vertAlign val="subscript"/>
        <sz val="8"/>
        <rFont val="ＭＳ Ｐ明朝"/>
        <family val="1"/>
        <charset val="128"/>
      </rPr>
      <t>n</t>
    </r>
    <r>
      <rPr>
        <sz val="8"/>
        <rFont val="ＭＳ Ｐ明朝"/>
        <family val="1"/>
        <charset val="128"/>
      </rPr>
      <t>を適用できないため，⑭ではなく⑬の値をもとにして検討する。</t>
    </r>
    <rPh sb="0" eb="2">
      <t>ショウサイ</t>
    </rPh>
    <rPh sb="2" eb="4">
      <t>ケイサン</t>
    </rPh>
    <rPh sb="7" eb="9">
      <t>テイゲン</t>
    </rPh>
    <rPh sb="14" eb="16">
      <t>テキヨウ</t>
    </rPh>
    <rPh sb="30" eb="31">
      <t>アタイ</t>
    </rPh>
    <rPh sb="37" eb="39">
      <t>ケントウ</t>
    </rPh>
    <phoneticPr fontId="2"/>
  </si>
  <si>
    <r>
      <t>ⅠかつⅢに該当する場合は，低減係数γ</t>
    </r>
    <r>
      <rPr>
        <vertAlign val="subscript"/>
        <sz val="8"/>
        <rFont val="ＭＳ Ｐ明朝"/>
        <family val="1"/>
        <charset val="128"/>
      </rPr>
      <t>n</t>
    </r>
    <r>
      <rPr>
        <sz val="8"/>
        <rFont val="ＭＳ Ｐ明朝"/>
        <family val="1"/>
        <charset val="128"/>
      </rPr>
      <t>　(γ</t>
    </r>
    <r>
      <rPr>
        <vertAlign val="subscript"/>
        <sz val="8"/>
        <rFont val="ＭＳ Ｐ明朝"/>
        <family val="1"/>
        <charset val="128"/>
      </rPr>
      <t>5</t>
    </r>
    <r>
      <rPr>
        <sz val="8"/>
        <rFont val="ＭＳ Ｐ明朝"/>
        <family val="1"/>
        <charset val="128"/>
      </rPr>
      <t>=0.7，γ</t>
    </r>
    <r>
      <rPr>
        <vertAlign val="subscript"/>
        <sz val="8"/>
        <rFont val="ＭＳ Ｐ明朝"/>
        <family val="1"/>
        <charset val="128"/>
      </rPr>
      <t>7</t>
    </r>
    <r>
      <rPr>
        <sz val="8"/>
        <rFont val="ＭＳ Ｐ明朝"/>
        <family val="1"/>
        <charset val="128"/>
      </rPr>
      <t>=0.9，γ</t>
    </r>
    <r>
      <rPr>
        <vertAlign val="subscript"/>
        <sz val="8"/>
        <rFont val="ＭＳ Ｐ明朝"/>
        <family val="1"/>
        <charset val="128"/>
      </rPr>
      <t>11</t>
    </r>
    <r>
      <rPr>
        <sz val="8"/>
        <rFont val="ＭＳ Ｐ明朝"/>
        <family val="1"/>
        <charset val="128"/>
      </rPr>
      <t>以上は1.0)を適用し，⑭を計算する。</t>
    </r>
    <rPh sb="5" eb="7">
      <t>ガイトウ</t>
    </rPh>
    <rPh sb="9" eb="11">
      <t>バアイ</t>
    </rPh>
    <rPh sb="13" eb="15">
      <t>テイゲン</t>
    </rPh>
    <rPh sb="15" eb="17">
      <t>ケイスウ</t>
    </rPh>
    <rPh sb="46" eb="48">
      <t>テキヨウ</t>
    </rPh>
    <rPh sb="52" eb="54">
      <t>ケイサン</t>
    </rPh>
    <phoneticPr fontId="2"/>
  </si>
  <si>
    <t>第5次高調波に対するインピーダンスマップ</t>
  </si>
  <si>
    <t>１．機器への分流</t>
    <rPh sb="2" eb="4">
      <t>キキ</t>
    </rPh>
    <rPh sb="6" eb="8">
      <t>ブンリュウ</t>
    </rPh>
    <phoneticPr fontId="2"/>
  </si>
  <si>
    <t>　　受電点から見た電力系統側の第5次高調波インピーダンス</t>
    <rPh sb="2" eb="4">
      <t>ジュデン</t>
    </rPh>
    <rPh sb="4" eb="5">
      <t>テン</t>
    </rPh>
    <rPh sb="7" eb="8">
      <t>ミ</t>
    </rPh>
    <rPh sb="9" eb="11">
      <t>デンリョク</t>
    </rPh>
    <rPh sb="11" eb="13">
      <t>ケイトウ</t>
    </rPh>
    <rPh sb="13" eb="14">
      <t>ガワ</t>
    </rPh>
    <rPh sb="15" eb="16">
      <t>ダイ</t>
    </rPh>
    <rPh sb="17" eb="18">
      <t>ジ</t>
    </rPh>
    <rPh sb="18" eb="21">
      <t>コウチョウハ</t>
    </rPh>
    <phoneticPr fontId="2"/>
  </si>
  <si>
    <t>　　直列リアクトル付進相コンデンサーの第5次高調波インピーダンス</t>
    <rPh sb="2" eb="4">
      <t>チョクレツ</t>
    </rPh>
    <rPh sb="9" eb="10">
      <t>ツ</t>
    </rPh>
    <rPh sb="10" eb="11">
      <t>シン</t>
    </rPh>
    <rPh sb="11" eb="12">
      <t>ソウ</t>
    </rPh>
    <phoneticPr fontId="2"/>
  </si>
  <si>
    <t>　　直列リアクトル付進相コンデンサーへの分流による第5次高調波電流の低減率</t>
    <rPh sb="2" eb="4">
      <t>チョクレツ</t>
    </rPh>
    <rPh sb="9" eb="10">
      <t>ツ</t>
    </rPh>
    <rPh sb="10" eb="11">
      <t>シン</t>
    </rPh>
    <rPh sb="11" eb="12">
      <t>ソウ</t>
    </rPh>
    <rPh sb="20" eb="22">
      <t>ブンリュウ</t>
    </rPh>
    <rPh sb="31" eb="33">
      <t>デンリュウ</t>
    </rPh>
    <rPh sb="34" eb="36">
      <t>テイゲン</t>
    </rPh>
    <rPh sb="36" eb="37">
      <t>リツ</t>
    </rPh>
    <phoneticPr fontId="2"/>
  </si>
  <si>
    <t>　　直列リアクトル付進相コンデンサーへの分流を加味した第5次高調波流出電流</t>
    <rPh sb="2" eb="4">
      <t>チョクレツ</t>
    </rPh>
    <rPh sb="9" eb="10">
      <t>ツ</t>
    </rPh>
    <rPh sb="10" eb="11">
      <t>シン</t>
    </rPh>
    <rPh sb="11" eb="12">
      <t>ソウ</t>
    </rPh>
    <rPh sb="20" eb="22">
      <t>ブンリュウ</t>
    </rPh>
    <rPh sb="23" eb="25">
      <t>カミ</t>
    </rPh>
    <rPh sb="27" eb="28">
      <t>ダイ</t>
    </rPh>
    <rPh sb="33" eb="35">
      <t>リュウシュツ</t>
    </rPh>
    <rPh sb="35" eb="37">
      <t>デンリュウ</t>
    </rPh>
    <phoneticPr fontId="2"/>
  </si>
  <si>
    <t>２．電力系統からの進相コンデンサーへの流入</t>
    <rPh sb="2" eb="4">
      <t>デンリョク</t>
    </rPh>
    <rPh sb="4" eb="6">
      <t>ケイトウ</t>
    </rPh>
    <rPh sb="9" eb="10">
      <t>シン</t>
    </rPh>
    <rPh sb="10" eb="11">
      <t>ソウ</t>
    </rPh>
    <rPh sb="19" eb="21">
      <t>リュウニュウ</t>
    </rPh>
    <phoneticPr fontId="2"/>
  </si>
  <si>
    <t>　　電力系統の第5次高調波電圧</t>
    <rPh sb="2" eb="4">
      <t>デンリョク</t>
    </rPh>
    <rPh sb="4" eb="6">
      <t>ケイトウ</t>
    </rPh>
    <rPh sb="7" eb="8">
      <t>ダイ</t>
    </rPh>
    <rPh sb="9" eb="10">
      <t>ジ</t>
    </rPh>
    <rPh sb="10" eb="13">
      <t>コウチョウハ</t>
    </rPh>
    <rPh sb="13" eb="14">
      <t>デン</t>
    </rPh>
    <rPh sb="14" eb="15">
      <t>アツ</t>
    </rPh>
    <phoneticPr fontId="2"/>
  </si>
  <si>
    <t>　　直列リアクトル付進相コンデンサーに流入する第5次高調波電流</t>
    <rPh sb="2" eb="4">
      <t>チョクレツ</t>
    </rPh>
    <rPh sb="9" eb="10">
      <t>ツ</t>
    </rPh>
    <rPh sb="10" eb="11">
      <t>シン</t>
    </rPh>
    <rPh sb="11" eb="12">
      <t>ソウ</t>
    </rPh>
    <rPh sb="19" eb="21">
      <t>リュウニュウ</t>
    </rPh>
    <rPh sb="29" eb="31">
      <t>デンリュウ</t>
    </rPh>
    <phoneticPr fontId="2"/>
  </si>
  <si>
    <t>　　直列リアクトル付進相コンデンサーに流入を加味した第5次高調波流出電流</t>
    <rPh sb="2" eb="4">
      <t>チョクレツ</t>
    </rPh>
    <rPh sb="9" eb="10">
      <t>ツ</t>
    </rPh>
    <rPh sb="10" eb="11">
      <t>シン</t>
    </rPh>
    <rPh sb="11" eb="12">
      <t>ソウ</t>
    </rPh>
    <rPh sb="19" eb="21">
      <t>リュウニュウ</t>
    </rPh>
    <rPh sb="22" eb="24">
      <t>カミ</t>
    </rPh>
    <rPh sb="26" eb="27">
      <t>ダイ</t>
    </rPh>
    <rPh sb="32" eb="34">
      <t>リュウシュツ</t>
    </rPh>
    <rPh sb="34" eb="36">
      <t>デンリュウ</t>
    </rPh>
    <phoneticPr fontId="2"/>
  </si>
  <si>
    <t>3．詳細計算した高調波流出電流による判定</t>
    <rPh sb="2" eb="4">
      <t>ショウサイ</t>
    </rPh>
    <rPh sb="4" eb="6">
      <t>ケイサン</t>
    </rPh>
    <rPh sb="8" eb="11">
      <t>コウチョウハ</t>
    </rPh>
    <rPh sb="11" eb="13">
      <t>リュウシュツ</t>
    </rPh>
    <rPh sb="13" eb="15">
      <t>デンリュウ</t>
    </rPh>
    <rPh sb="18" eb="20">
      <t>ハンテイ</t>
    </rPh>
    <phoneticPr fontId="2"/>
  </si>
  <si>
    <t>　　上限値以下になるため「検討終了」とする。</t>
    <rPh sb="2" eb="4">
      <t>ジョウゲン</t>
    </rPh>
    <rPh sb="4" eb="5">
      <t>チ</t>
    </rPh>
    <rPh sb="5" eb="7">
      <t>イカ</t>
    </rPh>
    <rPh sb="13" eb="15">
      <t>ケントウ</t>
    </rPh>
    <rPh sb="15" eb="17">
      <t>シュウリョウ</t>
    </rPh>
    <phoneticPr fontId="2"/>
  </si>
  <si>
    <t>　　計算はΩ法とする。</t>
    <rPh sb="2" eb="4">
      <t>ケイサン</t>
    </rPh>
    <rPh sb="6" eb="7">
      <t>ホウ</t>
    </rPh>
    <phoneticPr fontId="2"/>
  </si>
  <si>
    <t>高調波電流発生率  ( % )</t>
  </si>
  <si>
    <t>No.</t>
  </si>
  <si>
    <t>適用例</t>
  </si>
  <si>
    <t xml:space="preserve"> 回路 種別</t>
  </si>
  <si>
    <t>分類No.</t>
  </si>
  <si>
    <t>係数</t>
  </si>
  <si>
    <t>5次</t>
  </si>
  <si>
    <t>7次</t>
  </si>
  <si>
    <t>11次</t>
  </si>
  <si>
    <t>13次</t>
  </si>
  <si>
    <t>17次</t>
  </si>
  <si>
    <t>19次</t>
  </si>
  <si>
    <t>23次</t>
  </si>
  <si>
    <t>25次</t>
  </si>
  <si>
    <t>ダミー</t>
  </si>
  <si>
    <t>自励三相ブリッジ</t>
  </si>
  <si>
    <t>自励単相ブリッジ</t>
  </si>
  <si>
    <t>交流アーク炉</t>
  </si>
  <si>
    <t>単独運転</t>
  </si>
  <si>
    <t>その他</t>
  </si>
  <si>
    <t xml:space="preserve"> 6パルス変換装置</t>
  </si>
  <si>
    <t>三相ブリッジ</t>
  </si>
  <si>
    <t>12パルス変換装置</t>
  </si>
  <si>
    <t>24パルス変換装置</t>
  </si>
  <si>
    <t>直流電流平滑</t>
  </si>
  <si>
    <t>単相ブリッジ</t>
  </si>
  <si>
    <t>混合ブリッジ</t>
  </si>
  <si>
    <t>均一ブリッジ</t>
  </si>
  <si>
    <t>リアクトルなし</t>
  </si>
  <si>
    <t>リアクトルあり（交）</t>
  </si>
  <si>
    <t>コンデンサ平滑</t>
  </si>
  <si>
    <t>リアクトルあり(直)</t>
  </si>
  <si>
    <t>リアクトルあり交直</t>
  </si>
  <si>
    <t>交流電力調整装置</t>
  </si>
  <si>
    <t>負荷抵抗</t>
  </si>
  <si>
    <t>リアクタンス抵抗</t>
  </si>
  <si>
    <t>サイクロコンバータ</t>
  </si>
  <si>
    <t xml:space="preserve"> 6パルス変換装置相当</t>
  </si>
  <si>
    <t>12パルス変換装置相当</t>
  </si>
  <si>
    <t>契約電力１ｋＷ当たりの高調波流出電流上限値 (mA)</t>
  </si>
  <si>
    <t>同一種別</t>
  </si>
  <si>
    <t>121K31</t>
  </si>
  <si>
    <t>同一容量</t>
  </si>
  <si>
    <t>121K32</t>
  </si>
  <si>
    <t>表３－１</t>
  </si>
  <si>
    <t>121K33</t>
  </si>
  <si>
    <t>121K34</t>
  </si>
  <si>
    <t>122K31</t>
  </si>
  <si>
    <t>端数設備</t>
  </si>
  <si>
    <t>122K32</t>
  </si>
  <si>
    <t>表３－２</t>
  </si>
  <si>
    <t>122K33</t>
  </si>
  <si>
    <t>122K34</t>
  </si>
  <si>
    <t>５０％－５０％</t>
  </si>
  <si>
    <t>123K31A</t>
  </si>
  <si>
    <t>５０％－０％</t>
  </si>
  <si>
    <t>123K31B</t>
  </si>
  <si>
    <t>変動負荷</t>
  </si>
  <si>
    <t>123K32A</t>
  </si>
  <si>
    <t>123K32B</t>
  </si>
  <si>
    <t>表３－３</t>
  </si>
  <si>
    <t>123K33A</t>
  </si>
  <si>
    <t xml:space="preserve"> </t>
  </si>
  <si>
    <t>123K33B</t>
  </si>
  <si>
    <t>123K34A</t>
  </si>
  <si>
    <t>123K34B</t>
  </si>
  <si>
    <t>ＡＣＬ有り</t>
  </si>
  <si>
    <t>124K35A</t>
  </si>
  <si>
    <t>ＤＣＬ有り</t>
  </si>
  <si>
    <t>124K35B</t>
  </si>
  <si>
    <t>124K36A</t>
  </si>
  <si>
    <t>ＡＣ，ＤＣｌＬ有り</t>
  </si>
  <si>
    <t>124K36B</t>
  </si>
  <si>
    <t>表３－４</t>
  </si>
  <si>
    <t>124K37A</t>
  </si>
  <si>
    <t>ＡＣ，ＤＣＬ有り</t>
  </si>
  <si>
    <t>124K37B</t>
  </si>
  <si>
    <t>ＡＣＬ有り、ＤＣＬ有り</t>
  </si>
  <si>
    <t>124K38A</t>
  </si>
  <si>
    <t>124K38B</t>
  </si>
  <si>
    <t>3相 6600V/210V 油入りトランスのパーセントインピーダンス</t>
  </si>
  <si>
    <t>容量(kVA)</t>
  </si>
  <si>
    <t>50 Hz</t>
  </si>
  <si>
    <t>60 Hz</t>
  </si>
  <si>
    <t>契約電力の出し方</t>
  </si>
  <si>
    <t>97/12/12</t>
  </si>
  <si>
    <t>最初の50キロワットにつき</t>
  </si>
  <si>
    <t>80パーセント</t>
  </si>
  <si>
    <t>次の50キロワットにつき</t>
  </si>
  <si>
    <t>70パーセント</t>
  </si>
  <si>
    <t>次の200キロワットにつき</t>
  </si>
  <si>
    <t>60パーセント</t>
  </si>
  <si>
    <t>次の300キロワットにつき</t>
  </si>
  <si>
    <t>50パーセント</t>
  </si>
  <si>
    <t>600キロワットをこえる部分につき</t>
  </si>
  <si>
    <t>40パーセント</t>
  </si>
  <si>
    <t>トランス容量の合計が600キロワットを超えていたら下記のようになる。</t>
  </si>
  <si>
    <t>50*0.8+50*0.7+200*0.6+300*0.5  + (X-600)*0.4</t>
  </si>
  <si>
    <t xml:space="preserve"> = 345 + (X-600)*0.4</t>
  </si>
  <si>
    <t>例えばX=1600 だったら   契約電力は：345+(1600－600)*0.4 = 745</t>
  </si>
  <si>
    <t>5次</t>
    <rPh sb="1" eb="2">
      <t>ジ</t>
    </rPh>
    <phoneticPr fontId="2"/>
  </si>
  <si>
    <t>７次</t>
    <rPh sb="1" eb="2">
      <t>ジ</t>
    </rPh>
    <phoneticPr fontId="2"/>
  </si>
  <si>
    <r>
      <t>低減係数γ</t>
    </r>
    <r>
      <rPr>
        <vertAlign val="subscript"/>
        <sz val="9"/>
        <rFont val="ＭＳ Ｐ明朝"/>
        <family val="1"/>
        <charset val="128"/>
      </rPr>
      <t>n</t>
    </r>
    <phoneticPr fontId="2"/>
  </si>
  <si>
    <t>○○ビル</t>
    <phoneticPr fontId="2"/>
  </si>
  <si>
    <t>事務所</t>
    <rPh sb="0" eb="2">
      <t>ジム</t>
    </rPh>
    <rPh sb="2" eb="3">
      <t>ショ</t>
    </rPh>
    <phoneticPr fontId="2"/>
  </si>
  <si>
    <t>ビルマルチエアコン</t>
    <phoneticPr fontId="2"/>
  </si>
  <si>
    <t>エレベータ</t>
    <phoneticPr fontId="2"/>
  </si>
  <si>
    <t>*****</t>
    <phoneticPr fontId="2"/>
  </si>
  <si>
    <t>221[ｍA] &lt; 上限値770[mA]</t>
    <rPh sb="10" eb="12">
      <t>ジョウゲン</t>
    </rPh>
    <rPh sb="12" eb="13">
      <t>チ</t>
    </rPh>
    <phoneticPr fontId="2"/>
  </si>
  <si>
    <t>　　計算は％法（10MVAベース）とする。</t>
    <rPh sb="2" eb="4">
      <t>ケイサン</t>
    </rPh>
    <rPh sb="6" eb="7">
      <t>ホウ</t>
    </rPh>
    <phoneticPr fontId="2"/>
  </si>
  <si>
    <t>　　電力系統の第5次高調波電圧%VSを２％とし、電力系統から直列リアクトル付進相コンデンサに流入する</t>
    <rPh sb="2" eb="4">
      <t>デンリョク</t>
    </rPh>
    <rPh sb="4" eb="6">
      <t>ケイトウ</t>
    </rPh>
    <rPh sb="7" eb="8">
      <t>ダイ</t>
    </rPh>
    <rPh sb="9" eb="10">
      <t>ジ</t>
    </rPh>
    <rPh sb="10" eb="13">
      <t>コウチョウハ</t>
    </rPh>
    <rPh sb="13" eb="14">
      <t>デン</t>
    </rPh>
    <rPh sb="14" eb="15">
      <t>アツ</t>
    </rPh>
    <rPh sb="24" eb="26">
      <t>デンリョク</t>
    </rPh>
    <rPh sb="26" eb="28">
      <t>ケイトウ</t>
    </rPh>
    <rPh sb="46" eb="48">
      <t>リュウニュウ</t>
    </rPh>
    <phoneticPr fontId="2"/>
  </si>
  <si>
    <t>　　第5次高調波電流を求める。</t>
    <phoneticPr fontId="2"/>
  </si>
  <si>
    <t>　　</t>
    <phoneticPr fontId="2"/>
  </si>
  <si>
    <t>　　直列リアクトル付進相コンデンサーの第5次高調波インピーダンス</t>
    <phoneticPr fontId="2"/>
  </si>
  <si>
    <t>　　電力系統から直列リアクトル付進相コンデンサーに流入する第5次高調波電流</t>
    <rPh sb="2" eb="4">
      <t>デンリョク</t>
    </rPh>
    <rPh sb="4" eb="6">
      <t>ケイトウ</t>
    </rPh>
    <phoneticPr fontId="2"/>
  </si>
  <si>
    <t>電気主任技術者</t>
    <rPh sb="0" eb="2">
      <t>デンキ</t>
    </rPh>
    <rPh sb="2" eb="4">
      <t>シュニン</t>
    </rPh>
    <rPh sb="4" eb="7">
      <t>ギジュツシャ</t>
    </rPh>
    <phoneticPr fontId="2"/>
  </si>
  <si>
    <t>綾 部 道 男</t>
    <rPh sb="0" eb="1">
      <t>アヤ</t>
    </rPh>
    <rPh sb="2" eb="3">
      <t>ブ</t>
    </rPh>
    <rPh sb="4" eb="5">
      <t>ミチ</t>
    </rPh>
    <rPh sb="6" eb="7">
      <t>オトコ</t>
    </rPh>
    <phoneticPr fontId="2"/>
  </si>
  <si>
    <t>℡ 090-5681-1550</t>
    <phoneticPr fontId="2"/>
  </si>
  <si>
    <t>□Ⅱ．ビル　　　　□Ⅳ．換算係数Ki=1.8を超過する機器なし 　　</t>
    <phoneticPr fontId="2"/>
  </si>
  <si>
    <t>☑Ⅰ．高圧受電　　□Ⅲ．進相コンデンサが全て直列リアクトル付</t>
    <phoneticPr fontId="2"/>
  </si>
  <si>
    <r>
      <t xml:space="preserve">⑧'=⑧×0.9 </t>
    </r>
    <r>
      <rPr>
        <sz val="8"/>
        <rFont val="ＭＳ Ｐ明朝"/>
        <family val="1"/>
        <charset val="128"/>
      </rPr>
      <t>（ⅠかつⅢに該当する場合）</t>
    </r>
    <phoneticPr fontId="2"/>
  </si>
  <si>
    <r>
      <t>⑭=⑬×γ</t>
    </r>
    <r>
      <rPr>
        <vertAlign val="subscript"/>
        <sz val="9"/>
        <rFont val="ＭＳ Ｐ明朝"/>
        <family val="1"/>
        <charset val="128"/>
      </rPr>
      <t>n</t>
    </r>
    <phoneticPr fontId="2"/>
  </si>
  <si>
    <t>〔kV〕</t>
    <phoneticPr fontId="2"/>
  </si>
  <si>
    <t>受電電圧</t>
    <rPh sb="0" eb="2">
      <t>ジュデン</t>
    </rPh>
    <rPh sb="2" eb="4">
      <t>デンアツ</t>
    </rPh>
    <phoneticPr fontId="2"/>
  </si>
  <si>
    <t>換算</t>
    <rPh sb="0" eb="2">
      <t>カンザン</t>
    </rPh>
    <phoneticPr fontId="2"/>
  </si>
  <si>
    <t>mA/kVA</t>
    <phoneticPr fontId="2"/>
  </si>
  <si>
    <t>Ⅲ．進相コンデンサが全て直列リアクトル付</t>
    <phoneticPr fontId="2"/>
  </si>
  <si>
    <t>Ⅳ．換算係数Ki=1.8を超過する機器なし 　　</t>
    <phoneticPr fontId="2"/>
  </si>
  <si>
    <t>Ⅰ．高圧受電</t>
    <phoneticPr fontId="2"/>
  </si>
  <si>
    <t>○</t>
    <phoneticPr fontId="2"/>
  </si>
  <si>
    <t>該当条件に ○ を記入する。</t>
    <rPh sb="0" eb="2">
      <t>ガイトウ</t>
    </rPh>
    <rPh sb="2" eb="4">
      <t>ジョウケン</t>
    </rPh>
    <rPh sb="9" eb="11">
      <t>キニュウ</t>
    </rPh>
    <phoneticPr fontId="2"/>
  </si>
  <si>
    <t>条件の組合せ識別</t>
    <rPh sb="0" eb="2">
      <t>ジョウケン</t>
    </rPh>
    <rPh sb="3" eb="5">
      <t>クミアワ</t>
    </rPh>
    <rPh sb="6" eb="8">
      <t>シキベツ</t>
    </rPh>
    <phoneticPr fontId="2"/>
  </si>
  <si>
    <t>ⅠかつⅢに該当する場合 = 5</t>
    <rPh sb="5" eb="7">
      <t>ガイトウ</t>
    </rPh>
    <rPh sb="9" eb="11">
      <t>バアイ</t>
    </rPh>
    <phoneticPr fontId="2"/>
  </si>
  <si>
    <t>11次～</t>
    <rPh sb="2" eb="3">
      <t>ジ</t>
    </rPh>
    <phoneticPr fontId="2"/>
  </si>
  <si>
    <t>○</t>
  </si>
  <si>
    <r>
      <t>Ⅱ．ビル</t>
    </r>
    <r>
      <rPr>
        <sz val="8"/>
        <color rgb="FF0000FF"/>
        <rFont val="ＭＳ 明朝"/>
        <family val="1"/>
        <charset val="128"/>
      </rPr>
      <t>（工場以外の空調・照明主体建物）</t>
    </r>
    <rPh sb="5" eb="7">
      <t>コウジョウ</t>
    </rPh>
    <rPh sb="7" eb="9">
      <t>イガイ</t>
    </rPh>
    <rPh sb="10" eb="12">
      <t>クウチョウ</t>
    </rPh>
    <rPh sb="13" eb="15">
      <t>ショウメイ</t>
    </rPh>
    <rPh sb="15" eb="17">
      <t>シュタイ</t>
    </rPh>
    <rPh sb="17" eb="19">
      <t>タテモノ</t>
    </rPh>
    <phoneticPr fontId="2"/>
  </si>
  <si>
    <t>表202-3-3 は「抑制対策指針」第2章</t>
    <rPh sb="0" eb="1">
      <t>ヒョウ</t>
    </rPh>
    <rPh sb="11" eb="13">
      <t>ヨクセイ</t>
    </rPh>
    <rPh sb="13" eb="15">
      <t>タイサク</t>
    </rPh>
    <rPh sb="15" eb="17">
      <t>シシン</t>
    </rPh>
    <rPh sb="18" eb="19">
      <t>ダイ</t>
    </rPh>
    <rPh sb="20" eb="21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</si>
</sst>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);[Red]\(0.00\)"/>
    <numFmt numFmtId="177" formatCode="0.00_ "/>
    <numFmt numFmtId="178" formatCode="#,##0_);[Red]\(#,##0\)"/>
    <numFmt numFmtId="179" formatCode="0.0_ "/>
    <numFmt numFmtId="180" formatCode="0.0"/>
    <numFmt numFmtId="181" formatCode="#,##0.0_ "/>
    <numFmt numFmtId="182" formatCode="#,##0.0"/>
    <numFmt numFmtId="183" formatCode="[$-411]ggge&quot;年&quot;m&quot;月&quot;d&quot;日&quot;;@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9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sz val="10.5"/>
      <name val="ＭＳ 明朝"/>
      <family val="1"/>
      <charset val="128"/>
    </font>
    <font>
      <sz val="7"/>
      <name val="ＭＳ Ｐ明朝"/>
      <family val="1"/>
      <charset val="128"/>
    </font>
    <font>
      <strike/>
      <sz val="9"/>
      <name val="ＭＳ Ｐ明朝"/>
      <family val="1"/>
      <charset val="128"/>
    </font>
    <font>
      <strike/>
      <sz val="8"/>
      <name val="ＭＳ Ｐ明朝"/>
      <family val="1"/>
      <charset val="128"/>
    </font>
    <font>
      <sz val="6"/>
      <name val="ＭＳ Ｐ明朝"/>
      <family val="1"/>
      <charset val="128"/>
    </font>
    <font>
      <i/>
      <sz val="9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7.5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9"/>
      <color indexed="8"/>
      <name val="Century"/>
      <family val="1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9"/>
      <color indexed="62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9"/>
      <color rgb="FF0000FF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0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6" fillId="0" borderId="0"/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20" fillId="24" borderId="0" xfId="43" applyNumberFormat="1" applyFont="1" applyFill="1" applyAlignment="1">
      <alignment vertical="center"/>
    </xf>
    <xf numFmtId="0" fontId="21" fillId="24" borderId="0" xfId="43" applyFont="1" applyFill="1"/>
    <xf numFmtId="0" fontId="20" fillId="24" borderId="0" xfId="43" applyFont="1" applyFill="1" applyAlignment="1">
      <alignment horizontal="right"/>
    </xf>
    <xf numFmtId="0" fontId="20" fillId="24" borderId="0" xfId="43" applyNumberFormat="1" applyFont="1" applyFill="1" applyBorder="1" applyAlignment="1">
      <alignment vertical="center"/>
    </xf>
    <xf numFmtId="0" fontId="20" fillId="24" borderId="10" xfId="43" applyNumberFormat="1" applyFont="1" applyFill="1" applyBorder="1" applyAlignment="1">
      <alignment vertical="center"/>
    </xf>
    <xf numFmtId="0" fontId="20" fillId="24" borderId="11" xfId="43" applyNumberFormat="1" applyFont="1" applyFill="1" applyBorder="1" applyAlignment="1">
      <alignment vertical="center"/>
    </xf>
    <xf numFmtId="0" fontId="20" fillId="24" borderId="12" xfId="43" applyNumberFormat="1" applyFont="1" applyFill="1" applyBorder="1" applyAlignment="1">
      <alignment vertical="center"/>
    </xf>
    <xf numFmtId="0" fontId="20" fillId="24" borderId="13" xfId="43" applyNumberFormat="1" applyFont="1" applyFill="1" applyBorder="1" applyAlignment="1">
      <alignment vertical="center"/>
    </xf>
    <xf numFmtId="0" fontId="21" fillId="24" borderId="0" xfId="43" applyFont="1" applyFill="1" applyBorder="1"/>
    <xf numFmtId="0" fontId="20" fillId="24" borderId="12" xfId="43" applyNumberFormat="1" applyFont="1" applyFill="1" applyBorder="1" applyAlignment="1">
      <alignment horizontal="center" vertical="center"/>
    </xf>
    <xf numFmtId="0" fontId="20" fillId="24" borderId="0" xfId="43" applyNumberFormat="1" applyFont="1" applyFill="1" applyBorder="1" applyAlignment="1">
      <alignment horizontal="center" vertical="center"/>
    </xf>
    <xf numFmtId="0" fontId="20" fillId="24" borderId="13" xfId="43" applyNumberFormat="1" applyFont="1" applyFill="1" applyBorder="1" applyAlignment="1">
      <alignment horizontal="center" vertical="center"/>
    </xf>
    <xf numFmtId="0" fontId="20" fillId="24" borderId="0" xfId="43" applyNumberFormat="1" applyFont="1" applyFill="1" applyBorder="1" applyAlignment="1">
      <alignment horizontal="left" vertical="center"/>
    </xf>
    <xf numFmtId="2" fontId="20" fillId="24" borderId="0" xfId="43" applyNumberFormat="1" applyFont="1" applyFill="1" applyBorder="1" applyAlignment="1">
      <alignment horizontal="left" vertical="center"/>
    </xf>
    <xf numFmtId="180" fontId="20" fillId="24" borderId="13" xfId="43" applyNumberFormat="1" applyFont="1" applyFill="1" applyBorder="1" applyAlignment="1">
      <alignment vertical="center"/>
    </xf>
    <xf numFmtId="180" fontId="20" fillId="24" borderId="0" xfId="43" applyNumberFormat="1" applyFont="1" applyFill="1" applyBorder="1" applyAlignment="1">
      <alignment vertical="center"/>
    </xf>
    <xf numFmtId="0" fontId="21" fillId="24" borderId="0" xfId="43" quotePrefix="1" applyFont="1" applyFill="1" applyBorder="1"/>
    <xf numFmtId="2" fontId="20" fillId="24" borderId="0" xfId="43" applyNumberFormat="1" applyFont="1" applyFill="1" applyBorder="1" applyAlignment="1">
      <alignment horizontal="center" vertical="center"/>
    </xf>
    <xf numFmtId="0" fontId="21" fillId="24" borderId="12" xfId="43" applyFont="1" applyFill="1" applyBorder="1" applyAlignment="1"/>
    <xf numFmtId="0" fontId="21" fillId="24" borderId="0" xfId="43" applyFont="1" applyFill="1" applyBorder="1" applyAlignment="1"/>
    <xf numFmtId="0" fontId="21" fillId="24" borderId="13" xfId="43" applyFont="1" applyFill="1" applyBorder="1" applyAlignment="1"/>
    <xf numFmtId="0" fontId="21" fillId="24" borderId="12" xfId="43" applyFont="1" applyFill="1" applyBorder="1"/>
    <xf numFmtId="0" fontId="21" fillId="24" borderId="13" xfId="43" applyFont="1" applyFill="1" applyBorder="1"/>
    <xf numFmtId="0" fontId="21" fillId="24" borderId="14" xfId="43" applyFont="1" applyFill="1" applyBorder="1"/>
    <xf numFmtId="0" fontId="21" fillId="24" borderId="15" xfId="43" applyFont="1" applyFill="1" applyBorder="1"/>
    <xf numFmtId="0" fontId="21" fillId="24" borderId="16" xfId="43" applyFont="1" applyFill="1" applyBorder="1"/>
    <xf numFmtId="0" fontId="22" fillId="24" borderId="12" xfId="43" applyNumberFormat="1" applyFont="1" applyFill="1" applyBorder="1" applyAlignment="1">
      <alignment vertical="center"/>
    </xf>
    <xf numFmtId="0" fontId="22" fillId="24" borderId="0" xfId="43" applyNumberFormat="1" applyFont="1" applyFill="1" applyBorder="1" applyAlignment="1">
      <alignment vertical="center"/>
    </xf>
    <xf numFmtId="0" fontId="20" fillId="24" borderId="14" xfId="43" applyNumberFormat="1" applyFont="1" applyFill="1" applyBorder="1" applyAlignment="1">
      <alignment vertical="center"/>
    </xf>
    <xf numFmtId="0" fontId="20" fillId="24" borderId="15" xfId="43" applyNumberFormat="1" applyFont="1" applyFill="1" applyBorder="1" applyAlignment="1">
      <alignment vertical="center"/>
    </xf>
    <xf numFmtId="0" fontId="20" fillId="24" borderId="16" xfId="43" applyNumberFormat="1" applyFont="1" applyFill="1" applyBorder="1" applyAlignment="1">
      <alignment vertical="center"/>
    </xf>
    <xf numFmtId="0" fontId="22" fillId="24" borderId="0" xfId="43" applyNumberFormat="1" applyFont="1" applyFill="1" applyAlignment="1">
      <alignment vertical="center"/>
    </xf>
    <xf numFmtId="0" fontId="22" fillId="24" borderId="10" xfId="43" applyNumberFormat="1" applyFont="1" applyFill="1" applyBorder="1" applyAlignment="1">
      <alignment vertical="center"/>
    </xf>
    <xf numFmtId="0" fontId="20" fillId="24" borderId="17" xfId="43" applyNumberFormat="1" applyFont="1" applyFill="1" applyBorder="1" applyAlignment="1">
      <alignment horizontal="center" vertical="center"/>
    </xf>
    <xf numFmtId="0" fontId="20" fillId="24" borderId="18" xfId="43" applyNumberFormat="1" applyFont="1" applyFill="1" applyBorder="1" applyAlignment="1">
      <alignment vertical="center"/>
    </xf>
    <xf numFmtId="0" fontId="20" fillId="24" borderId="19" xfId="43" applyNumberFormat="1" applyFont="1" applyFill="1" applyBorder="1" applyAlignment="1">
      <alignment vertical="center"/>
    </xf>
    <xf numFmtId="180" fontId="20" fillId="24" borderId="19" xfId="43" applyNumberFormat="1" applyFont="1" applyFill="1" applyBorder="1" applyAlignment="1">
      <alignment vertical="center"/>
    </xf>
    <xf numFmtId="0" fontId="20" fillId="24" borderId="20" xfId="43" applyNumberFormat="1" applyFont="1" applyFill="1" applyBorder="1" applyAlignment="1">
      <alignment vertical="center"/>
    </xf>
    <xf numFmtId="0" fontId="20" fillId="24" borderId="21" xfId="43" applyFont="1" applyFill="1" applyBorder="1"/>
    <xf numFmtId="0" fontId="20" fillId="24" borderId="21" xfId="43" applyNumberFormat="1" applyFont="1" applyFill="1" applyBorder="1" applyAlignment="1">
      <alignment vertical="center"/>
    </xf>
    <xf numFmtId="0" fontId="20" fillId="24" borderId="22" xfId="43" applyNumberFormat="1" applyFont="1" applyFill="1" applyBorder="1" applyAlignment="1">
      <alignment vertical="center"/>
    </xf>
    <xf numFmtId="180" fontId="20" fillId="24" borderId="23" xfId="43" applyNumberFormat="1" applyFont="1" applyFill="1" applyBorder="1" applyAlignment="1">
      <alignment horizontal="center" vertical="center"/>
    </xf>
    <xf numFmtId="0" fontId="20" fillId="24" borderId="24" xfId="43" applyNumberFormat="1" applyFont="1" applyFill="1" applyBorder="1" applyAlignment="1">
      <alignment horizontal="center" vertical="center"/>
    </xf>
    <xf numFmtId="0" fontId="22" fillId="24" borderId="0" xfId="43" applyNumberFormat="1" applyFont="1" applyFill="1" applyBorder="1" applyAlignment="1">
      <alignment horizontal="center" vertical="center"/>
    </xf>
    <xf numFmtId="0" fontId="20" fillId="0" borderId="17" xfId="44" applyNumberFormat="1" applyFont="1" applyFill="1" applyBorder="1" applyAlignment="1">
      <alignment horizontal="center" vertical="center" shrinkToFit="1"/>
    </xf>
    <xf numFmtId="0" fontId="20" fillId="0" borderId="17" xfId="44" applyNumberFormat="1" applyFont="1" applyFill="1" applyBorder="1" applyAlignment="1">
      <alignment vertical="center" shrinkToFit="1"/>
    </xf>
    <xf numFmtId="0" fontId="20" fillId="0" borderId="0" xfId="44" applyNumberFormat="1" applyFont="1" applyFill="1" applyAlignment="1">
      <alignment vertical="center"/>
    </xf>
    <xf numFmtId="0" fontId="20" fillId="0" borderId="0" xfId="44" applyNumberFormat="1" applyFont="1" applyFill="1" applyBorder="1" applyAlignment="1">
      <alignment vertical="center"/>
    </xf>
    <xf numFmtId="0" fontId="25" fillId="0" borderId="0" xfId="44" applyNumberFormat="1" applyFont="1" applyFill="1" applyBorder="1" applyAlignment="1">
      <alignment vertical="center"/>
    </xf>
    <xf numFmtId="0" fontId="20" fillId="0" borderId="25" xfId="44" applyNumberFormat="1" applyFont="1" applyFill="1" applyBorder="1" applyAlignment="1">
      <alignment vertical="center"/>
    </xf>
    <xf numFmtId="0" fontId="20" fillId="0" borderId="21" xfId="44" applyNumberFormat="1" applyFont="1" applyFill="1" applyBorder="1" applyAlignment="1">
      <alignment vertical="center"/>
    </xf>
    <xf numFmtId="0" fontId="20" fillId="0" borderId="26" xfId="44" applyNumberFormat="1" applyFont="1" applyFill="1" applyBorder="1" applyAlignment="1">
      <alignment vertical="center"/>
    </xf>
    <xf numFmtId="0" fontId="20" fillId="0" borderId="27" xfId="44" applyNumberFormat="1" applyFont="1" applyFill="1" applyBorder="1" applyAlignment="1">
      <alignment vertical="center"/>
    </xf>
    <xf numFmtId="0" fontId="20" fillId="0" borderId="28" xfId="44" applyNumberFormat="1" applyFont="1" applyFill="1" applyBorder="1" applyAlignment="1">
      <alignment vertical="center"/>
    </xf>
    <xf numFmtId="0" fontId="20" fillId="0" borderId="12" xfId="44" applyNumberFormat="1" applyFont="1" applyFill="1" applyBorder="1" applyAlignment="1">
      <alignment horizontal="center" vertical="center"/>
    </xf>
    <xf numFmtId="0" fontId="20" fillId="0" borderId="29" xfId="44" applyNumberFormat="1" applyFont="1" applyFill="1" applyBorder="1" applyAlignment="1">
      <alignment horizontal="center" vertical="center"/>
    </xf>
    <xf numFmtId="0" fontId="20" fillId="0" borderId="30" xfId="44" applyNumberFormat="1" applyFont="1" applyFill="1" applyBorder="1" applyAlignment="1">
      <alignment horizontal="center" vertical="center"/>
    </xf>
    <xf numFmtId="0" fontId="20" fillId="0" borderId="31" xfId="44" applyNumberFormat="1" applyFont="1" applyFill="1" applyBorder="1" applyAlignment="1">
      <alignment horizontal="center" vertical="center"/>
    </xf>
    <xf numFmtId="0" fontId="20" fillId="0" borderId="32" xfId="44" applyNumberFormat="1" applyFont="1" applyFill="1" applyBorder="1" applyAlignment="1">
      <alignment horizontal="center" vertical="center"/>
    </xf>
    <xf numFmtId="0" fontId="20" fillId="0" borderId="32" xfId="44" applyNumberFormat="1" applyFont="1" applyFill="1" applyBorder="1" applyAlignment="1">
      <alignment horizontal="center" vertical="center" shrinkToFit="1"/>
    </xf>
    <xf numFmtId="0" fontId="20" fillId="0" borderId="33" xfId="44" applyNumberFormat="1" applyFont="1" applyFill="1" applyBorder="1" applyAlignment="1">
      <alignment horizontal="center" vertical="center" shrinkToFit="1"/>
    </xf>
    <xf numFmtId="0" fontId="20" fillId="0" borderId="13" xfId="44" applyNumberFormat="1" applyFont="1" applyFill="1" applyBorder="1" applyAlignment="1">
      <alignment vertical="center"/>
    </xf>
    <xf numFmtId="0" fontId="20" fillId="0" borderId="34" xfId="44" applyNumberFormat="1" applyFont="1" applyFill="1" applyBorder="1" applyAlignment="1">
      <alignment horizontal="left" vertical="center"/>
    </xf>
    <xf numFmtId="0" fontId="20" fillId="0" borderId="31" xfId="44" applyNumberFormat="1" applyFont="1" applyFill="1" applyBorder="1" applyAlignment="1">
      <alignment horizontal="center" vertical="center" shrinkToFit="1"/>
    </xf>
    <xf numFmtId="0" fontId="20" fillId="0" borderId="34" xfId="44" applyNumberFormat="1" applyFont="1" applyFill="1" applyBorder="1" applyAlignment="1">
      <alignment horizontal="center" vertical="center"/>
    </xf>
    <xf numFmtId="0" fontId="20" fillId="0" borderId="14" xfId="44" applyNumberFormat="1" applyFont="1" applyFill="1" applyBorder="1" applyAlignment="1">
      <alignment horizontal="center" vertical="center"/>
    </xf>
    <xf numFmtId="0" fontId="20" fillId="0" borderId="35" xfId="44" applyNumberFormat="1" applyFont="1" applyFill="1" applyBorder="1" applyAlignment="1">
      <alignment horizontal="center" vertical="center"/>
    </xf>
    <xf numFmtId="0" fontId="20" fillId="0" borderId="36" xfId="44" applyNumberFormat="1" applyFont="1" applyFill="1" applyBorder="1" applyAlignment="1">
      <alignment horizontal="center" vertical="center"/>
    </xf>
    <xf numFmtId="0" fontId="20" fillId="0" borderId="37" xfId="44" applyNumberFormat="1" applyFont="1" applyFill="1" applyBorder="1" applyAlignment="1">
      <alignment horizontal="center" vertical="center"/>
    </xf>
    <xf numFmtId="0" fontId="20" fillId="0" borderId="37" xfId="44" applyNumberFormat="1" applyFont="1" applyFill="1" applyBorder="1" applyAlignment="1">
      <alignment horizontal="center" vertical="center" shrinkToFit="1"/>
    </xf>
    <xf numFmtId="0" fontId="20" fillId="0" borderId="38" xfId="44" applyNumberFormat="1" applyFont="1" applyFill="1" applyBorder="1" applyAlignment="1">
      <alignment horizontal="center" vertical="center" shrinkToFit="1"/>
    </xf>
    <xf numFmtId="0" fontId="20" fillId="0" borderId="39" xfId="44" applyNumberFormat="1" applyFont="1" applyFill="1" applyBorder="1" applyAlignment="1">
      <alignment horizontal="center" vertical="center" shrinkToFit="1"/>
    </xf>
    <xf numFmtId="0" fontId="20" fillId="0" borderId="40" xfId="44" applyNumberFormat="1" applyFont="1" applyFill="1" applyBorder="1" applyAlignment="1">
      <alignment horizontal="center" vertical="center"/>
    </xf>
    <xf numFmtId="0" fontId="20" fillId="0" borderId="41" xfId="44" applyNumberFormat="1" applyFont="1" applyFill="1" applyBorder="1" applyAlignment="1">
      <alignment horizontal="center" vertical="center"/>
    </xf>
    <xf numFmtId="0" fontId="20" fillId="0" borderId="42" xfId="44" applyNumberFormat="1" applyFont="1" applyFill="1" applyBorder="1" applyAlignment="1">
      <alignment horizontal="center" vertical="center"/>
    </xf>
    <xf numFmtId="0" fontId="20" fillId="0" borderId="43" xfId="44" applyNumberFormat="1" applyFont="1" applyFill="1" applyBorder="1" applyAlignment="1">
      <alignment vertical="center"/>
    </xf>
    <xf numFmtId="0" fontId="20" fillId="0" borderId="44" xfId="44" applyNumberFormat="1" applyFont="1" applyFill="1" applyBorder="1" applyAlignment="1">
      <alignment vertical="center"/>
    </xf>
    <xf numFmtId="0" fontId="20" fillId="0" borderId="45" xfId="44" applyNumberFormat="1" applyFont="1" applyFill="1" applyBorder="1" applyAlignment="1">
      <alignment vertical="center"/>
    </xf>
    <xf numFmtId="0" fontId="22" fillId="0" borderId="0" xfId="44" applyNumberFormat="1" applyFont="1" applyFill="1" applyBorder="1" applyAlignment="1">
      <alignment vertical="center"/>
    </xf>
    <xf numFmtId="0" fontId="22" fillId="0" borderId="0" xfId="44" applyNumberFormat="1" applyFont="1" applyFill="1" applyAlignment="1">
      <alignment vertical="center"/>
    </xf>
    <xf numFmtId="0" fontId="22" fillId="0" borderId="0" xfId="44" applyNumberFormat="1" applyFont="1" applyFill="1" applyBorder="1" applyAlignment="1">
      <alignment horizontal="center" vertical="center"/>
    </xf>
    <xf numFmtId="0" fontId="22" fillId="0" borderId="0" xfId="44" applyNumberFormat="1" applyFont="1" applyFill="1" applyAlignment="1">
      <alignment horizontal="center" vertical="center"/>
    </xf>
    <xf numFmtId="180" fontId="20" fillId="0" borderId="0" xfId="44" applyNumberFormat="1" applyFont="1" applyFill="1" applyAlignment="1">
      <alignment vertical="center"/>
    </xf>
    <xf numFmtId="0" fontId="20" fillId="0" borderId="0" xfId="44" applyFont="1" applyFill="1" applyBorder="1" applyAlignment="1">
      <alignment horizontal="center" vertical="center"/>
    </xf>
    <xf numFmtId="0" fontId="20" fillId="0" borderId="26" xfId="44" applyNumberFormat="1" applyFont="1" applyFill="1" applyBorder="1" applyAlignment="1">
      <alignment horizontal="center" vertical="center"/>
    </xf>
    <xf numFmtId="0" fontId="20" fillId="0" borderId="46" xfId="44" applyNumberFormat="1" applyFont="1" applyFill="1" applyBorder="1" applyAlignment="1">
      <alignment horizontal="center" vertical="center"/>
    </xf>
    <xf numFmtId="180" fontId="20" fillId="0" borderId="47" xfId="44" applyNumberFormat="1" applyFont="1" applyFill="1" applyBorder="1" applyAlignment="1">
      <alignment horizontal="center" vertical="center"/>
    </xf>
    <xf numFmtId="0" fontId="20" fillId="0" borderId="0" xfId="44" applyFont="1" applyFill="1" applyBorder="1"/>
    <xf numFmtId="0" fontId="20" fillId="0" borderId="10" xfId="44" applyNumberFormat="1" applyFont="1" applyFill="1" applyBorder="1" applyAlignment="1">
      <alignment vertical="center"/>
    </xf>
    <xf numFmtId="0" fontId="20" fillId="0" borderId="10" xfId="33" applyNumberFormat="1" applyFont="1" applyFill="1" applyBorder="1" applyAlignment="1">
      <alignment vertical="center"/>
    </xf>
    <xf numFmtId="0" fontId="20" fillId="0" borderId="48" xfId="44" applyNumberFormat="1" applyFont="1" applyFill="1" applyBorder="1" applyAlignment="1">
      <alignment vertical="center"/>
    </xf>
    <xf numFmtId="0" fontId="20" fillId="0" borderId="11" xfId="44" applyNumberFormat="1" applyFont="1" applyFill="1" applyBorder="1" applyAlignment="1">
      <alignment vertical="center"/>
    </xf>
    <xf numFmtId="180" fontId="20" fillId="24" borderId="0" xfId="44" applyNumberFormat="1" applyFont="1" applyFill="1" applyBorder="1" applyAlignment="1">
      <alignment vertical="center"/>
    </xf>
    <xf numFmtId="0" fontId="20" fillId="24" borderId="48" xfId="43" applyNumberFormat="1" applyFont="1" applyFill="1" applyBorder="1" applyAlignment="1">
      <alignment vertical="center"/>
    </xf>
    <xf numFmtId="0" fontId="27" fillId="0" borderId="0" xfId="0" applyFont="1" applyAlignment="1">
      <alignment horizontal="left" vertical="center" indent="4"/>
    </xf>
    <xf numFmtId="0" fontId="28" fillId="24" borderId="12" xfId="43" applyNumberFormat="1" applyFont="1" applyFill="1" applyBorder="1" applyAlignment="1">
      <alignment horizontal="left" vertical="center"/>
    </xf>
    <xf numFmtId="0" fontId="28" fillId="24" borderId="12" xfId="43" applyNumberFormat="1" applyFont="1" applyFill="1" applyBorder="1" applyAlignment="1">
      <alignment vertical="center"/>
    </xf>
    <xf numFmtId="0" fontId="20" fillId="0" borderId="49" xfId="44" applyNumberFormat="1" applyFont="1" applyFill="1" applyBorder="1" applyAlignment="1">
      <alignment vertical="center"/>
    </xf>
    <xf numFmtId="0" fontId="20" fillId="0" borderId="50" xfId="44" applyNumberFormat="1" applyFont="1" applyFill="1" applyBorder="1" applyAlignment="1">
      <alignment vertical="center"/>
    </xf>
    <xf numFmtId="0" fontId="20" fillId="0" borderId="51" xfId="44" applyNumberFormat="1" applyFont="1" applyFill="1" applyBorder="1" applyAlignment="1">
      <alignment vertical="center"/>
    </xf>
    <xf numFmtId="0" fontId="20" fillId="0" borderId="52" xfId="44" applyNumberFormat="1" applyFont="1" applyFill="1" applyBorder="1" applyAlignment="1">
      <alignment horizontal="center" vertical="center"/>
    </xf>
    <xf numFmtId="0" fontId="20" fillId="0" borderId="34" xfId="44" applyNumberFormat="1" applyFont="1" applyFill="1" applyBorder="1" applyAlignment="1">
      <alignment vertical="center"/>
    </xf>
    <xf numFmtId="0" fontId="30" fillId="0" borderId="0" xfId="44" applyNumberFormat="1" applyFont="1" applyFill="1" applyAlignment="1">
      <alignment vertical="center"/>
    </xf>
    <xf numFmtId="0" fontId="29" fillId="0" borderId="0" xfId="44" applyNumberFormat="1" applyFont="1" applyFill="1" applyAlignment="1">
      <alignment vertical="center"/>
    </xf>
    <xf numFmtId="0" fontId="20" fillId="24" borderId="52" xfId="44" applyNumberFormat="1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0" fillId="0" borderId="23" xfId="44" applyNumberFormat="1" applyFont="1" applyFill="1" applyBorder="1" applyAlignment="1">
      <alignment horizontal="center" vertical="center"/>
    </xf>
    <xf numFmtId="3" fontId="20" fillId="24" borderId="18" xfId="44" applyNumberFormat="1" applyFont="1" applyFill="1" applyBorder="1" applyAlignment="1">
      <alignment vertical="center"/>
    </xf>
    <xf numFmtId="0" fontId="20" fillId="24" borderId="23" xfId="43" applyNumberFormat="1" applyFont="1" applyFill="1" applyBorder="1" applyAlignment="1">
      <alignment horizontal="center" vertical="center"/>
    </xf>
    <xf numFmtId="0" fontId="20" fillId="24" borderId="12" xfId="43" applyNumberFormat="1" applyFont="1" applyFill="1" applyBorder="1" applyAlignment="1">
      <alignment horizontal="left" vertical="center"/>
    </xf>
    <xf numFmtId="3" fontId="20" fillId="24" borderId="53" xfId="44" applyNumberFormat="1" applyFont="1" applyFill="1" applyBorder="1" applyAlignment="1">
      <alignment horizontal="center" vertical="center"/>
    </xf>
    <xf numFmtId="0" fontId="20" fillId="0" borderId="29" xfId="44" applyNumberFormat="1" applyFont="1" applyFill="1" applyBorder="1" applyAlignment="1">
      <alignment horizontal="left" vertical="center" shrinkToFit="1"/>
    </xf>
    <xf numFmtId="0" fontId="20" fillId="0" borderId="54" xfId="44" applyNumberFormat="1" applyFont="1" applyFill="1" applyBorder="1" applyAlignment="1">
      <alignment horizontal="left" vertical="center" shrinkToFit="1"/>
    </xf>
    <xf numFmtId="0" fontId="20" fillId="0" borderId="55" xfId="44" applyNumberFormat="1" applyFont="1" applyFill="1" applyBorder="1" applyAlignment="1">
      <alignment horizontal="left" vertical="center" shrinkToFit="1"/>
    </xf>
    <xf numFmtId="0" fontId="20" fillId="0" borderId="56" xfId="44" applyNumberFormat="1" applyFont="1" applyFill="1" applyBorder="1" applyAlignment="1">
      <alignment horizontal="left" vertical="center" shrinkToFit="1"/>
    </xf>
    <xf numFmtId="0" fontId="20" fillId="0" borderId="27" xfId="44" applyNumberFormat="1" applyFont="1" applyFill="1" applyBorder="1" applyAlignment="1">
      <alignment horizontal="left" vertical="center"/>
    </xf>
    <xf numFmtId="0" fontId="20" fillId="24" borderId="57" xfId="44" applyNumberFormat="1" applyFont="1" applyFill="1" applyBorder="1" applyAlignment="1">
      <alignment vertical="center" shrinkToFit="1"/>
    </xf>
    <xf numFmtId="0" fontId="20" fillId="0" borderId="0" xfId="44" applyNumberFormat="1" applyFont="1" applyFill="1" applyBorder="1" applyAlignment="1">
      <alignment horizontal="centerContinuous" vertical="center"/>
    </xf>
    <xf numFmtId="0" fontId="20" fillId="0" borderId="13" xfId="44" applyNumberFormat="1" applyFont="1" applyFill="1" applyBorder="1" applyAlignment="1">
      <alignment horizontal="centerContinuous" vertical="center"/>
    </xf>
    <xf numFmtId="0" fontId="29" fillId="0" borderId="0" xfId="44" applyNumberFormat="1" applyFont="1" applyFill="1" applyBorder="1" applyAlignment="1">
      <alignment vertical="center"/>
    </xf>
    <xf numFmtId="0" fontId="20" fillId="0" borderId="58" xfId="44" applyNumberFormat="1" applyFont="1" applyFill="1" applyBorder="1" applyAlignment="1">
      <alignment horizontal="center" vertical="center" shrinkToFit="1"/>
    </xf>
    <xf numFmtId="0" fontId="31" fillId="0" borderId="58" xfId="44" applyNumberFormat="1" applyFont="1" applyFill="1" applyBorder="1" applyAlignment="1">
      <alignment horizontal="left" shrinkToFit="1"/>
    </xf>
    <xf numFmtId="0" fontId="32" fillId="0" borderId="32" xfId="44" applyNumberFormat="1" applyFont="1" applyFill="1" applyBorder="1" applyAlignment="1">
      <alignment horizontal="center" vertical="center" shrinkToFit="1"/>
    </xf>
    <xf numFmtId="0" fontId="31" fillId="0" borderId="58" xfId="44" applyNumberFormat="1" applyFont="1" applyFill="1" applyBorder="1" applyAlignment="1">
      <alignment horizontal="right" vertical="top" shrinkToFit="1"/>
    </xf>
    <xf numFmtId="0" fontId="22" fillId="0" borderId="0" xfId="44" applyNumberFormat="1" applyFont="1" applyFill="1" applyBorder="1" applyAlignment="1">
      <alignment horizontal="left" vertical="center"/>
    </xf>
    <xf numFmtId="0" fontId="29" fillId="24" borderId="0" xfId="43" applyNumberFormat="1" applyFont="1" applyFill="1" applyAlignment="1">
      <alignment vertical="center"/>
    </xf>
    <xf numFmtId="0" fontId="22" fillId="24" borderId="0" xfId="43" applyNumberFormat="1" applyFont="1" applyFill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2" fillId="0" borderId="0" xfId="0" applyFont="1" applyAlignment="1">
      <alignment horizontal="left" vertical="center" readingOrder="1"/>
    </xf>
    <xf numFmtId="0" fontId="35" fillId="24" borderId="0" xfId="43" applyNumberFormat="1" applyFont="1" applyFill="1" applyBorder="1" applyAlignment="1">
      <alignment vertical="center"/>
    </xf>
    <xf numFmtId="0" fontId="35" fillId="0" borderId="0" xfId="44" applyNumberFormat="1" applyFont="1" applyFill="1" applyBorder="1" applyAlignment="1">
      <alignment vertical="center"/>
    </xf>
    <xf numFmtId="0" fontId="22" fillId="24" borderId="12" xfId="43" applyNumberFormat="1" applyFont="1" applyFill="1" applyBorder="1" applyAlignment="1">
      <alignment horizontal="center" vertical="center"/>
    </xf>
    <xf numFmtId="2" fontId="22" fillId="24" borderId="0" xfId="43" applyNumberFormat="1" applyFont="1" applyFill="1" applyBorder="1" applyAlignment="1">
      <alignment horizontal="left" vertical="center"/>
    </xf>
    <xf numFmtId="182" fontId="20" fillId="0" borderId="59" xfId="44" applyNumberFormat="1" applyFont="1" applyFill="1" applyBorder="1" applyAlignment="1">
      <alignment vertical="center" shrinkToFit="1"/>
    </xf>
    <xf numFmtId="0" fontId="20" fillId="0" borderId="60" xfId="44" applyNumberFormat="1" applyFont="1" applyFill="1" applyBorder="1" applyAlignment="1">
      <alignment horizontal="right" vertical="center"/>
    </xf>
    <xf numFmtId="180" fontId="20" fillId="0" borderId="61" xfId="44" applyNumberFormat="1" applyFont="1" applyFill="1" applyBorder="1" applyAlignment="1">
      <alignment vertical="center"/>
    </xf>
    <xf numFmtId="180" fontId="20" fillId="0" borderId="62" xfId="44" applyNumberFormat="1" applyFont="1" applyFill="1" applyBorder="1" applyAlignment="1">
      <alignment vertical="center"/>
    </xf>
    <xf numFmtId="0" fontId="20" fillId="0" borderId="63" xfId="44" applyNumberFormat="1" applyFont="1" applyFill="1" applyBorder="1" applyAlignment="1">
      <alignment vertical="center"/>
    </xf>
    <xf numFmtId="180" fontId="37" fillId="0" borderId="64" xfId="44" applyNumberFormat="1" applyFont="1" applyFill="1" applyBorder="1" applyAlignment="1">
      <alignment horizontal="center" vertical="center"/>
    </xf>
    <xf numFmtId="180" fontId="22" fillId="24" borderId="0" xfId="43" applyNumberFormat="1" applyFont="1" applyFill="1" applyBorder="1" applyAlignment="1">
      <alignment vertical="center"/>
    </xf>
    <xf numFmtId="0" fontId="22" fillId="24" borderId="65" xfId="43" applyNumberFormat="1" applyFont="1" applyFill="1" applyBorder="1" applyAlignment="1">
      <alignment vertical="center"/>
    </xf>
    <xf numFmtId="0" fontId="20" fillId="24" borderId="65" xfId="43" applyNumberFormat="1" applyFont="1" applyFill="1" applyBorder="1" applyAlignment="1">
      <alignment vertical="center"/>
    </xf>
    <xf numFmtId="0" fontId="20" fillId="24" borderId="66" xfId="43" applyNumberFormat="1" applyFont="1" applyFill="1" applyBorder="1" applyAlignment="1">
      <alignment vertical="center"/>
    </xf>
    <xf numFmtId="0" fontId="20" fillId="24" borderId="67" xfId="43" applyNumberFormat="1" applyFont="1" applyFill="1" applyBorder="1" applyAlignment="1">
      <alignment vertical="center"/>
    </xf>
    <xf numFmtId="0" fontId="20" fillId="24" borderId="68" xfId="43" applyNumberFormat="1" applyFont="1" applyFill="1" applyBorder="1" applyAlignment="1">
      <alignment vertical="center"/>
    </xf>
    <xf numFmtId="0" fontId="20" fillId="24" borderId="67" xfId="43" applyNumberFormat="1" applyFont="1" applyFill="1" applyBorder="1" applyAlignment="1">
      <alignment horizontal="center" vertical="center"/>
    </xf>
    <xf numFmtId="180" fontId="20" fillId="24" borderId="67" xfId="43" applyNumberFormat="1" applyFont="1" applyFill="1" applyBorder="1" applyAlignment="1">
      <alignment vertical="center"/>
    </xf>
    <xf numFmtId="0" fontId="21" fillId="24" borderId="68" xfId="43" applyFont="1" applyFill="1" applyBorder="1"/>
    <xf numFmtId="0" fontId="21" fillId="24" borderId="67" xfId="43" applyFont="1" applyFill="1" applyBorder="1"/>
    <xf numFmtId="0" fontId="20" fillId="24" borderId="69" xfId="43" applyNumberFormat="1" applyFont="1" applyFill="1" applyBorder="1" applyAlignment="1">
      <alignment vertical="center"/>
    </xf>
    <xf numFmtId="0" fontId="20" fillId="24" borderId="61" xfId="43" applyNumberFormat="1" applyFont="1" applyFill="1" applyBorder="1" applyAlignment="1">
      <alignment vertical="center"/>
    </xf>
    <xf numFmtId="0" fontId="20" fillId="24" borderId="62" xfId="43" applyNumberFormat="1" applyFont="1" applyFill="1" applyBorder="1" applyAlignment="1">
      <alignment vertical="center"/>
    </xf>
    <xf numFmtId="0" fontId="20" fillId="24" borderId="70" xfId="43" applyFont="1" applyFill="1" applyBorder="1"/>
    <xf numFmtId="0" fontId="20" fillId="24" borderId="70" xfId="43" applyNumberFormat="1" applyFont="1" applyFill="1" applyBorder="1" applyAlignment="1">
      <alignment vertical="center"/>
    </xf>
    <xf numFmtId="0" fontId="20" fillId="24" borderId="71" xfId="43" applyNumberFormat="1" applyFont="1" applyFill="1" applyBorder="1" applyAlignment="1">
      <alignment vertical="center"/>
    </xf>
    <xf numFmtId="0" fontId="38" fillId="0" borderId="0" xfId="0" applyFont="1" applyAlignment="1"/>
    <xf numFmtId="0" fontId="38" fillId="25" borderId="48" xfId="0" applyFont="1" applyFill="1" applyBorder="1" applyAlignment="1"/>
    <xf numFmtId="0" fontId="38" fillId="25" borderId="72" xfId="0" applyFont="1" applyFill="1" applyBorder="1" applyAlignment="1"/>
    <xf numFmtId="0" fontId="38" fillId="25" borderId="11" xfId="0" applyFont="1" applyFill="1" applyBorder="1" applyAlignment="1"/>
    <xf numFmtId="0" fontId="38" fillId="25" borderId="73" xfId="0" applyFont="1" applyFill="1" applyBorder="1" applyAlignment="1"/>
    <xf numFmtId="0" fontId="38" fillId="25" borderId="53" xfId="0" applyFont="1" applyFill="1" applyBorder="1" applyAlignment="1"/>
    <xf numFmtId="0" fontId="38" fillId="25" borderId="14" xfId="0" applyFont="1" applyFill="1" applyBorder="1" applyAlignment="1"/>
    <xf numFmtId="0" fontId="38" fillId="25" borderId="74" xfId="0" applyFont="1" applyFill="1" applyBorder="1" applyAlignment="1"/>
    <xf numFmtId="0" fontId="38" fillId="25" borderId="16" xfId="0" applyFont="1" applyFill="1" applyBorder="1" applyAlignment="1"/>
    <xf numFmtId="0" fontId="38" fillId="25" borderId="75" xfId="0" applyFont="1" applyFill="1" applyBorder="1" applyAlignment="1"/>
    <xf numFmtId="0" fontId="38" fillId="25" borderId="76" xfId="0" applyFont="1" applyFill="1" applyBorder="1" applyAlignment="1">
      <alignment horizontal="center"/>
    </xf>
    <xf numFmtId="0" fontId="38" fillId="25" borderId="76" xfId="0" applyFont="1" applyFill="1" applyBorder="1" applyAlignment="1"/>
    <xf numFmtId="0" fontId="38" fillId="26" borderId="72" xfId="0" applyFont="1" applyFill="1" applyBorder="1" applyAlignment="1"/>
    <xf numFmtId="0" fontId="38" fillId="25" borderId="12" xfId="0" applyFont="1" applyFill="1" applyBorder="1" applyAlignment="1"/>
    <xf numFmtId="0" fontId="38" fillId="25" borderId="12" xfId="0" applyFont="1" applyFill="1" applyBorder="1" applyAlignment="1">
      <alignment horizontal="center"/>
    </xf>
    <xf numFmtId="0" fontId="39" fillId="25" borderId="75" xfId="0" applyFont="1" applyFill="1" applyBorder="1" applyAlignment="1"/>
    <xf numFmtId="0" fontId="38" fillId="0" borderId="76" xfId="0" applyFont="1" applyBorder="1" applyAlignment="1"/>
    <xf numFmtId="0" fontId="38" fillId="25" borderId="77" xfId="0" applyFont="1" applyFill="1" applyBorder="1" applyAlignment="1"/>
    <xf numFmtId="0" fontId="38" fillId="25" borderId="78" xfId="0" applyFont="1" applyFill="1" applyBorder="1" applyAlignment="1">
      <alignment horizontal="center"/>
    </xf>
    <xf numFmtId="0" fontId="38" fillId="25" borderId="13" xfId="0" applyFont="1" applyFill="1" applyBorder="1" applyAlignment="1"/>
    <xf numFmtId="0" fontId="38" fillId="25" borderId="79" xfId="0" applyFont="1" applyFill="1" applyBorder="1" applyAlignment="1">
      <alignment horizontal="center"/>
    </xf>
    <xf numFmtId="0" fontId="38" fillId="25" borderId="72" xfId="0" applyFont="1" applyFill="1" applyBorder="1" applyAlignment="1">
      <alignment horizontal="center"/>
    </xf>
    <xf numFmtId="180" fontId="38" fillId="26" borderId="79" xfId="0" applyNumberFormat="1" applyFont="1" applyFill="1" applyBorder="1" applyAlignment="1"/>
    <xf numFmtId="180" fontId="38" fillId="26" borderId="72" xfId="0" applyNumberFormat="1" applyFont="1" applyFill="1" applyBorder="1" applyAlignment="1"/>
    <xf numFmtId="0" fontId="38" fillId="25" borderId="80" xfId="0" applyFont="1" applyFill="1" applyBorder="1" applyAlignment="1">
      <alignment horizontal="center"/>
    </xf>
    <xf numFmtId="0" fontId="38" fillId="25" borderId="81" xfId="0" applyFont="1" applyFill="1" applyBorder="1" applyAlignment="1"/>
    <xf numFmtId="0" fontId="38" fillId="26" borderId="82" xfId="0" applyFont="1" applyFill="1" applyBorder="1" applyAlignment="1"/>
    <xf numFmtId="180" fontId="38" fillId="26" borderId="83" xfId="0" applyNumberFormat="1" applyFont="1" applyFill="1" applyBorder="1" applyAlignment="1"/>
    <xf numFmtId="180" fontId="38" fillId="26" borderId="82" xfId="0" applyNumberFormat="1" applyFont="1" applyFill="1" applyBorder="1" applyAlignment="1"/>
    <xf numFmtId="180" fontId="38" fillId="26" borderId="75" xfId="0" applyNumberFormat="1" applyFont="1" applyFill="1" applyBorder="1" applyAlignment="1"/>
    <xf numFmtId="180" fontId="38" fillId="26" borderId="81" xfId="0" applyNumberFormat="1" applyFont="1" applyFill="1" applyBorder="1" applyAlignment="1"/>
    <xf numFmtId="0" fontId="40" fillId="0" borderId="0" xfId="0" applyFont="1" applyAlignment="1"/>
    <xf numFmtId="0" fontId="0" fillId="0" borderId="0" xfId="0" applyAlignment="1"/>
    <xf numFmtId="0" fontId="36" fillId="25" borderId="76" xfId="0" applyFont="1" applyFill="1" applyBorder="1" applyAlignment="1">
      <alignment horizontal="center"/>
    </xf>
    <xf numFmtId="0" fontId="38" fillId="26" borderId="76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quotePrefix="1" applyFont="1" applyAlignment="1"/>
    <xf numFmtId="0" fontId="38" fillId="0" borderId="73" xfId="0" applyFont="1" applyBorder="1" applyAlignment="1"/>
    <xf numFmtId="0" fontId="38" fillId="0" borderId="53" xfId="0" applyFont="1" applyBorder="1" applyAlignment="1"/>
    <xf numFmtId="0" fontId="20" fillId="0" borderId="76" xfId="44" applyNumberFormat="1" applyFont="1" applyFill="1" applyBorder="1" applyAlignment="1">
      <alignment horizontal="center" vertical="center"/>
    </xf>
    <xf numFmtId="181" fontId="20" fillId="24" borderId="84" xfId="44" applyNumberFormat="1" applyFont="1" applyFill="1" applyBorder="1" applyAlignment="1">
      <alignment vertical="center" shrinkToFit="1"/>
    </xf>
    <xf numFmtId="0" fontId="41" fillId="0" borderId="0" xfId="0" applyFont="1" applyAlignment="1">
      <alignment horizontal="left" vertical="center" readingOrder="1"/>
    </xf>
    <xf numFmtId="180" fontId="37" fillId="0" borderId="85" xfId="44" applyNumberFormat="1" applyFont="1" applyFill="1" applyBorder="1" applyAlignment="1">
      <alignment horizontal="center" vertical="center"/>
    </xf>
    <xf numFmtId="180" fontId="20" fillId="24" borderId="86" xfId="43" applyNumberFormat="1" applyFont="1" applyFill="1" applyBorder="1" applyAlignment="1">
      <alignment vertical="center"/>
    </xf>
    <xf numFmtId="0" fontId="20" fillId="24" borderId="87" xfId="43" applyNumberFormat="1" applyFont="1" applyFill="1" applyBorder="1" applyAlignment="1">
      <alignment vertical="center"/>
    </xf>
    <xf numFmtId="180" fontId="20" fillId="24" borderId="87" xfId="43" applyNumberFormat="1" applyFont="1" applyFill="1" applyBorder="1" applyAlignment="1">
      <alignment vertical="center"/>
    </xf>
    <xf numFmtId="0" fontId="20" fillId="24" borderId="88" xfId="43" applyNumberFormat="1" applyFont="1" applyFill="1" applyBorder="1" applyAlignment="1">
      <alignment vertical="center"/>
    </xf>
    <xf numFmtId="0" fontId="20" fillId="24" borderId="89" xfId="43" applyNumberFormat="1" applyFont="1" applyFill="1" applyBorder="1" applyAlignment="1">
      <alignment horizontal="center" vertical="center"/>
    </xf>
    <xf numFmtId="0" fontId="20" fillId="24" borderId="90" xfId="43" applyNumberFormat="1" applyFont="1" applyFill="1" applyBorder="1" applyAlignment="1">
      <alignment horizontal="center" vertical="center"/>
    </xf>
    <xf numFmtId="180" fontId="20" fillId="24" borderId="91" xfId="43" applyNumberFormat="1" applyFont="1" applyFill="1" applyBorder="1" applyAlignment="1">
      <alignment horizontal="center" vertical="center"/>
    </xf>
    <xf numFmtId="3" fontId="20" fillId="0" borderId="46" xfId="44" applyNumberFormat="1" applyFont="1" applyFill="1" applyBorder="1" applyAlignment="1">
      <alignment horizontal="right" vertical="center" shrinkToFit="1"/>
    </xf>
    <xf numFmtId="3" fontId="20" fillId="0" borderId="92" xfId="44" applyNumberFormat="1" applyFont="1" applyFill="1" applyBorder="1" applyAlignment="1">
      <alignment horizontal="right" vertical="center"/>
    </xf>
    <xf numFmtId="3" fontId="20" fillId="0" borderId="93" xfId="44" applyNumberFormat="1" applyFont="1" applyFill="1" applyBorder="1" applyAlignment="1">
      <alignment horizontal="right" vertical="center"/>
    </xf>
    <xf numFmtId="3" fontId="20" fillId="0" borderId="46" xfId="44" applyNumberFormat="1" applyFont="1" applyFill="1" applyBorder="1" applyAlignment="1">
      <alignment horizontal="right" vertical="center"/>
    </xf>
    <xf numFmtId="3" fontId="20" fillId="0" borderId="94" xfId="44" applyNumberFormat="1" applyFont="1" applyFill="1" applyBorder="1" applyAlignment="1">
      <alignment horizontal="right" vertical="center"/>
    </xf>
    <xf numFmtId="3" fontId="20" fillId="0" borderId="41" xfId="44" applyNumberFormat="1" applyFont="1" applyFill="1" applyBorder="1" applyAlignment="1">
      <alignment horizontal="right" vertical="center"/>
    </xf>
    <xf numFmtId="3" fontId="20" fillId="27" borderId="44" xfId="43" applyNumberFormat="1" applyFont="1" applyFill="1" applyBorder="1" applyAlignment="1">
      <alignment vertical="center"/>
    </xf>
    <xf numFmtId="3" fontId="20" fillId="27" borderId="46" xfId="43" applyNumberFormat="1" applyFont="1" applyFill="1" applyBorder="1" applyAlignment="1">
      <alignment vertical="center"/>
    </xf>
    <xf numFmtId="3" fontId="20" fillId="27" borderId="94" xfId="43" applyNumberFormat="1" applyFont="1" applyFill="1" applyBorder="1" applyAlignment="1">
      <alignment vertical="center"/>
    </xf>
    <xf numFmtId="3" fontId="20" fillId="0" borderId="45" xfId="44" applyNumberFormat="1" applyFont="1" applyFill="1" applyBorder="1" applyAlignment="1">
      <alignment horizontal="right" vertical="center"/>
    </xf>
    <xf numFmtId="3" fontId="20" fillId="0" borderId="95" xfId="44" applyNumberFormat="1" applyFont="1" applyFill="1" applyBorder="1" applyAlignment="1">
      <alignment horizontal="right" vertical="center"/>
    </xf>
    <xf numFmtId="0" fontId="42" fillId="24" borderId="68" xfId="43" applyNumberFormat="1" applyFont="1" applyFill="1" applyBorder="1" applyAlignment="1">
      <alignment vertical="center"/>
    </xf>
    <xf numFmtId="0" fontId="43" fillId="24" borderId="0" xfId="43" applyNumberFormat="1" applyFont="1" applyFill="1" applyBorder="1" applyAlignment="1">
      <alignment vertical="center"/>
    </xf>
    <xf numFmtId="0" fontId="44" fillId="24" borderId="0" xfId="43" applyFont="1" applyFill="1" applyBorder="1"/>
    <xf numFmtId="0" fontId="45" fillId="24" borderId="68" xfId="43" applyNumberFormat="1" applyFont="1" applyFill="1" applyBorder="1" applyAlignment="1">
      <alignment vertical="center"/>
    </xf>
    <xf numFmtId="0" fontId="45" fillId="24" borderId="0" xfId="43" applyNumberFormat="1" applyFont="1" applyFill="1" applyBorder="1" applyAlignment="1">
      <alignment vertical="center"/>
    </xf>
    <xf numFmtId="0" fontId="38" fillId="25" borderId="48" xfId="0" applyFont="1" applyFill="1" applyBorder="1" applyAlignment="1">
      <alignment vertical="center"/>
    </xf>
    <xf numFmtId="0" fontId="38" fillId="25" borderId="72" xfId="0" applyFont="1" applyFill="1" applyBorder="1" applyAlignment="1">
      <alignment vertical="center"/>
    </xf>
    <xf numFmtId="0" fontId="38" fillId="25" borderId="11" xfId="0" applyFont="1" applyFill="1" applyBorder="1" applyAlignment="1">
      <alignment vertical="center"/>
    </xf>
    <xf numFmtId="0" fontId="38" fillId="25" borderId="73" xfId="0" applyFont="1" applyFill="1" applyBorder="1" applyAlignment="1">
      <alignment vertical="center"/>
    </xf>
    <xf numFmtId="0" fontId="38" fillId="25" borderId="53" xfId="0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38" fillId="25" borderId="14" xfId="0" applyFont="1" applyFill="1" applyBorder="1" applyAlignment="1">
      <alignment vertical="center"/>
    </xf>
    <xf numFmtId="0" fontId="38" fillId="25" borderId="74" xfId="0" applyFont="1" applyFill="1" applyBorder="1" applyAlignment="1">
      <alignment vertical="center"/>
    </xf>
    <xf numFmtId="0" fontId="38" fillId="25" borderId="16" xfId="0" applyFont="1" applyFill="1" applyBorder="1" applyAlignment="1">
      <alignment vertical="center"/>
    </xf>
    <xf numFmtId="0" fontId="38" fillId="25" borderId="75" xfId="0" applyFont="1" applyFill="1" applyBorder="1" applyAlignment="1">
      <alignment vertical="center"/>
    </xf>
    <xf numFmtId="0" fontId="38" fillId="25" borderId="76" xfId="0" applyFont="1" applyFill="1" applyBorder="1" applyAlignment="1">
      <alignment horizontal="center" vertical="center"/>
    </xf>
    <xf numFmtId="0" fontId="38" fillId="25" borderId="101" xfId="0" applyFont="1" applyFill="1" applyBorder="1" applyAlignment="1">
      <alignment horizontal="center" vertical="center"/>
    </xf>
    <xf numFmtId="0" fontId="38" fillId="25" borderId="76" xfId="0" applyFont="1" applyFill="1" applyBorder="1" applyAlignment="1">
      <alignment vertical="center"/>
    </xf>
    <xf numFmtId="0" fontId="39" fillId="25" borderId="76" xfId="0" applyFont="1" applyFill="1" applyBorder="1" applyAlignment="1">
      <alignment vertical="center"/>
    </xf>
    <xf numFmtId="0" fontId="38" fillId="26" borderId="72" xfId="0" applyFont="1" applyFill="1" applyBorder="1" applyAlignment="1">
      <alignment vertical="center"/>
    </xf>
    <xf numFmtId="0" fontId="38" fillId="26" borderId="76" xfId="0" applyFont="1" applyFill="1" applyBorder="1" applyAlignment="1">
      <alignment vertical="center"/>
    </xf>
    <xf numFmtId="0" fontId="38" fillId="25" borderId="12" xfId="0" applyFont="1" applyFill="1" applyBorder="1" applyAlignment="1">
      <alignment vertical="center"/>
    </xf>
    <xf numFmtId="0" fontId="38" fillId="25" borderId="12" xfId="0" applyFont="1" applyFill="1" applyBorder="1" applyAlignment="1">
      <alignment horizontal="center" vertical="center"/>
    </xf>
    <xf numFmtId="0" fontId="38" fillId="25" borderId="14" xfId="0" applyFont="1" applyFill="1" applyBorder="1" applyAlignment="1">
      <alignment horizontal="center" vertical="center"/>
    </xf>
    <xf numFmtId="0" fontId="39" fillId="25" borderId="75" xfId="0" applyFont="1" applyFill="1" applyBorder="1" applyAlignment="1">
      <alignment vertical="center"/>
    </xf>
    <xf numFmtId="0" fontId="39" fillId="25" borderId="74" xfId="0" applyFont="1" applyFill="1" applyBorder="1" applyAlignment="1">
      <alignment vertical="center"/>
    </xf>
    <xf numFmtId="3" fontId="20" fillId="0" borderId="47" xfId="44" applyNumberFormat="1" applyFont="1" applyFill="1" applyBorder="1" applyAlignment="1">
      <alignment horizontal="right" vertical="center" shrinkToFit="1"/>
    </xf>
    <xf numFmtId="3" fontId="20" fillId="0" borderId="105" xfId="44" applyNumberFormat="1" applyFont="1" applyFill="1" applyBorder="1" applyAlignment="1">
      <alignment horizontal="right" vertical="center" shrinkToFit="1"/>
    </xf>
    <xf numFmtId="0" fontId="24" fillId="24" borderId="0" xfId="0" applyFont="1" applyFill="1" applyAlignment="1">
      <alignment vertical="center"/>
    </xf>
    <xf numFmtId="0" fontId="46" fillId="0" borderId="0" xfId="44" applyNumberFormat="1" applyFont="1" applyFill="1" applyBorder="1" applyAlignment="1">
      <alignment vertical="center"/>
    </xf>
    <xf numFmtId="0" fontId="46" fillId="0" borderId="0" xfId="44" applyFont="1" applyFill="1" applyBorder="1"/>
    <xf numFmtId="0" fontId="47" fillId="0" borderId="0" xfId="44" applyNumberFormat="1" applyFont="1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177" fontId="38" fillId="0" borderId="76" xfId="0" applyNumberFormat="1" applyFont="1" applyBorder="1" applyAlignment="1">
      <alignment vertical="center"/>
    </xf>
    <xf numFmtId="176" fontId="38" fillId="0" borderId="76" xfId="0" applyNumberFormat="1" applyFont="1" applyBorder="1" applyAlignment="1">
      <alignment vertical="center"/>
    </xf>
    <xf numFmtId="176" fontId="20" fillId="24" borderId="57" xfId="44" applyNumberFormat="1" applyFont="1" applyFill="1" applyBorder="1" applyAlignment="1">
      <alignment vertical="center" shrinkToFit="1"/>
    </xf>
    <xf numFmtId="178" fontId="20" fillId="24" borderId="43" xfId="44" applyNumberFormat="1" applyFont="1" applyFill="1" applyBorder="1" applyAlignment="1">
      <alignment horizontal="right" vertical="center" shrinkToFit="1"/>
    </xf>
    <xf numFmtId="0" fontId="20" fillId="25" borderId="0" xfId="44" applyNumberFormat="1" applyFont="1" applyFill="1" applyAlignment="1">
      <alignment horizontal="center" vertical="center"/>
    </xf>
    <xf numFmtId="0" fontId="46" fillId="0" borderId="46" xfId="44" applyNumberFormat="1" applyFont="1" applyFill="1" applyBorder="1" applyAlignment="1">
      <alignment vertical="center"/>
    </xf>
    <xf numFmtId="0" fontId="46" fillId="0" borderId="46" xfId="44" applyFont="1" applyFill="1" applyBorder="1"/>
    <xf numFmtId="0" fontId="20" fillId="28" borderId="46" xfId="44" applyNumberFormat="1" applyFont="1" applyFill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182" fontId="20" fillId="0" borderId="31" xfId="0" applyNumberFormat="1" applyFont="1" applyFill="1" applyBorder="1" applyAlignment="1">
      <alignment vertical="center" shrinkToFit="1"/>
    </xf>
    <xf numFmtId="0" fontId="38" fillId="25" borderId="72" xfId="0" applyFont="1" applyFill="1" applyBorder="1" applyAlignment="1">
      <alignment horizontal="center" vertical="center"/>
    </xf>
    <xf numFmtId="0" fontId="38" fillId="25" borderId="75" xfId="0" applyFont="1" applyFill="1" applyBorder="1" applyAlignment="1">
      <alignment horizontal="center" vertical="center"/>
    </xf>
    <xf numFmtId="0" fontId="38" fillId="25" borderId="74" xfId="0" applyFont="1" applyFill="1" applyBorder="1" applyAlignment="1">
      <alignment horizontal="center" vertical="center"/>
    </xf>
    <xf numFmtId="0" fontId="38" fillId="25" borderId="101" xfId="0" applyFont="1" applyFill="1" applyBorder="1" applyAlignment="1">
      <alignment horizontal="centerContinuous" vertical="center"/>
    </xf>
    <xf numFmtId="0" fontId="38" fillId="25" borderId="73" xfId="0" applyFont="1" applyFill="1" applyBorder="1" applyAlignment="1">
      <alignment horizontal="centerContinuous" vertical="center"/>
    </xf>
    <xf numFmtId="0" fontId="38" fillId="25" borderId="53" xfId="0" applyFont="1" applyFill="1" applyBorder="1" applyAlignment="1">
      <alignment horizontal="centerContinuous" vertical="center"/>
    </xf>
    <xf numFmtId="0" fontId="20" fillId="0" borderId="76" xfId="44" applyFont="1" applyFill="1" applyBorder="1" applyAlignment="1">
      <alignment horizontal="center" vertical="center"/>
    </xf>
    <xf numFmtId="0" fontId="20" fillId="25" borderId="12" xfId="44" applyNumberFormat="1" applyFont="1" applyFill="1" applyBorder="1" applyAlignment="1">
      <alignment horizontal="left" vertical="center" indent="1"/>
    </xf>
    <xf numFmtId="0" fontId="20" fillId="25" borderId="0" xfId="44" applyNumberFormat="1" applyFont="1" applyFill="1" applyBorder="1" applyAlignment="1">
      <alignment vertical="center"/>
    </xf>
    <xf numFmtId="0" fontId="20" fillId="25" borderId="13" xfId="44" applyNumberFormat="1" applyFont="1" applyFill="1" applyBorder="1" applyAlignment="1">
      <alignment vertical="center"/>
    </xf>
    <xf numFmtId="0" fontId="20" fillId="25" borderId="12" xfId="44" applyNumberFormat="1" applyFont="1" applyFill="1" applyBorder="1" applyAlignment="1">
      <alignment vertical="center"/>
    </xf>
    <xf numFmtId="0" fontId="20" fillId="25" borderId="14" xfId="44" applyNumberFormat="1" applyFont="1" applyFill="1" applyBorder="1" applyAlignment="1">
      <alignment vertical="center"/>
    </xf>
    <xf numFmtId="0" fontId="20" fillId="25" borderId="15" xfId="44" applyNumberFormat="1" applyFont="1" applyFill="1" applyBorder="1" applyAlignment="1">
      <alignment vertical="center"/>
    </xf>
    <xf numFmtId="0" fontId="20" fillId="25" borderId="16" xfId="44" applyNumberFormat="1" applyFont="1" applyFill="1" applyBorder="1" applyAlignment="1">
      <alignment vertical="center"/>
    </xf>
    <xf numFmtId="0" fontId="20" fillId="25" borderId="60" xfId="44" applyNumberFormat="1" applyFont="1" applyFill="1" applyBorder="1" applyAlignment="1">
      <alignment horizontal="left" vertical="center" shrinkToFit="1"/>
    </xf>
    <xf numFmtId="0" fontId="20" fillId="25" borderId="46" xfId="44" applyNumberFormat="1" applyFont="1" applyFill="1" applyBorder="1" applyAlignment="1">
      <alignment horizontal="left" vertical="center" shrinkToFit="1"/>
    </xf>
    <xf numFmtId="0" fontId="20" fillId="25" borderId="46" xfId="44" applyNumberFormat="1" applyFont="1" applyFill="1" applyBorder="1" applyAlignment="1">
      <alignment vertical="center" shrinkToFit="1"/>
    </xf>
    <xf numFmtId="179" fontId="20" fillId="25" borderId="46" xfId="44" applyNumberFormat="1" applyFont="1" applyFill="1" applyBorder="1" applyAlignment="1">
      <alignment vertical="center" shrinkToFit="1"/>
    </xf>
    <xf numFmtId="179" fontId="20" fillId="25" borderId="60" xfId="44" applyNumberFormat="1" applyFont="1" applyFill="1" applyBorder="1" applyAlignment="1">
      <alignment vertical="center" shrinkToFit="1"/>
    </xf>
    <xf numFmtId="0" fontId="20" fillId="25" borderId="60" xfId="44" applyNumberFormat="1" applyFont="1" applyFill="1" applyBorder="1" applyAlignment="1">
      <alignment vertical="center" shrinkToFit="1"/>
    </xf>
    <xf numFmtId="0" fontId="20" fillId="25" borderId="41" xfId="44" applyNumberFormat="1" applyFont="1" applyFill="1" applyBorder="1" applyAlignment="1">
      <alignment horizontal="left" vertical="center" shrinkToFit="1"/>
    </xf>
    <xf numFmtId="0" fontId="20" fillId="25" borderId="41" xfId="44" applyNumberFormat="1" applyFont="1" applyFill="1" applyBorder="1" applyAlignment="1">
      <alignment vertical="center" shrinkToFit="1"/>
    </xf>
    <xf numFmtId="179" fontId="20" fillId="25" borderId="41" xfId="44" applyNumberFormat="1" applyFont="1" applyFill="1" applyBorder="1" applyAlignment="1">
      <alignment vertical="center" shrinkToFit="1"/>
    </xf>
    <xf numFmtId="0" fontId="20" fillId="25" borderId="57" xfId="44" applyNumberFormat="1" applyFont="1" applyFill="1" applyBorder="1" applyAlignment="1">
      <alignment vertical="center" shrinkToFit="1"/>
    </xf>
    <xf numFmtId="0" fontId="20" fillId="25" borderId="106" xfId="44" applyNumberFormat="1" applyFont="1" applyFill="1" applyBorder="1" applyAlignment="1">
      <alignment vertical="center" shrinkToFit="1"/>
    </xf>
    <xf numFmtId="182" fontId="20" fillId="25" borderId="26" xfId="44" applyNumberFormat="1" applyFont="1" applyFill="1" applyBorder="1" applyAlignment="1">
      <alignment horizontal="right" vertical="center" shrinkToFit="1"/>
    </xf>
    <xf numFmtId="3" fontId="20" fillId="25" borderId="26" xfId="44" applyNumberFormat="1" applyFont="1" applyFill="1" applyBorder="1" applyAlignment="1">
      <alignment horizontal="right" vertical="center" shrinkToFit="1"/>
    </xf>
    <xf numFmtId="3" fontId="20" fillId="25" borderId="30" xfId="44" applyNumberFormat="1" applyFont="1" applyFill="1" applyBorder="1" applyAlignment="1">
      <alignment horizontal="right" vertical="center" shrinkToFit="1"/>
    </xf>
    <xf numFmtId="0" fontId="20" fillId="25" borderId="23" xfId="44" applyNumberFormat="1" applyFont="1" applyFill="1" applyBorder="1" applyAlignment="1">
      <alignment horizontal="center" vertical="center"/>
    </xf>
    <xf numFmtId="3" fontId="20" fillId="25" borderId="18" xfId="44" applyNumberFormat="1" applyFont="1" applyFill="1" applyBorder="1" applyAlignment="1">
      <alignment vertical="center"/>
    </xf>
    <xf numFmtId="0" fontId="20" fillId="25" borderId="18" xfId="44" applyNumberFormat="1" applyFont="1" applyFill="1" applyBorder="1" applyAlignment="1">
      <alignment vertical="center"/>
    </xf>
    <xf numFmtId="3" fontId="20" fillId="0" borderId="42" xfId="44" applyNumberFormat="1" applyFont="1" applyFill="1" applyBorder="1" applyAlignment="1">
      <alignment horizontal="right" vertical="center"/>
    </xf>
    <xf numFmtId="0" fontId="20" fillId="0" borderId="75" xfId="44" applyNumberFormat="1" applyFont="1" applyFill="1" applyBorder="1" applyAlignment="1">
      <alignment vertical="center" shrinkToFit="1"/>
    </xf>
    <xf numFmtId="0" fontId="20" fillId="0" borderId="75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25" xfId="44" applyNumberFormat="1" applyFon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0" fillId="25" borderId="106" xfId="44" applyNumberFormat="1" applyFont="1" applyFill="1" applyBorder="1" applyAlignment="1">
      <alignment vertical="center" shrinkToFit="1"/>
    </xf>
    <xf numFmtId="0" fontId="0" fillId="25" borderId="40" xfId="0" applyFill="1" applyBorder="1" applyAlignment="1">
      <alignment vertical="center"/>
    </xf>
    <xf numFmtId="0" fontId="20" fillId="0" borderId="96" xfId="44" applyNumberFormat="1" applyFont="1" applyFill="1" applyBorder="1" applyAlignment="1">
      <alignment vertical="center" shrinkToFit="1"/>
    </xf>
    <xf numFmtId="0" fontId="24" fillId="0" borderId="96" xfId="0" applyFont="1" applyBorder="1" applyAlignment="1">
      <alignment vertical="center"/>
    </xf>
    <xf numFmtId="0" fontId="24" fillId="0" borderId="97" xfId="0" applyFont="1" applyBorder="1" applyAlignment="1">
      <alignment vertical="center"/>
    </xf>
    <xf numFmtId="0" fontId="20" fillId="0" borderId="100" xfId="44" applyNumberFormat="1" applyFont="1" applyFill="1" applyBorder="1" applyAlignment="1">
      <alignment horizontal="left" vertical="center" shrinkToFit="1"/>
    </xf>
    <xf numFmtId="0" fontId="24" fillId="0" borderId="40" xfId="0" applyFont="1" applyBorder="1" applyAlignment="1">
      <alignment horizontal="left" vertical="center" shrinkToFit="1"/>
    </xf>
    <xf numFmtId="0" fontId="22" fillId="0" borderId="0" xfId="44" applyNumberFormat="1" applyFont="1" applyFill="1" applyBorder="1" applyAlignment="1">
      <alignment horizontal="left" vertical="center" shrinkToFit="1"/>
    </xf>
    <xf numFmtId="0" fontId="20" fillId="0" borderId="25" xfId="44" applyNumberFormat="1" applyFont="1" applyFill="1" applyBorder="1" applyAlignment="1">
      <alignment horizontal="left" vertical="center"/>
    </xf>
    <xf numFmtId="0" fontId="20" fillId="0" borderId="21" xfId="44" applyNumberFormat="1" applyFont="1" applyFill="1" applyBorder="1" applyAlignment="1">
      <alignment horizontal="left" vertical="center"/>
    </xf>
    <xf numFmtId="0" fontId="20" fillId="0" borderId="26" xfId="44" applyNumberFormat="1" applyFont="1" applyFill="1" applyBorder="1" applyAlignment="1">
      <alignment horizontal="left" vertical="center"/>
    </xf>
    <xf numFmtId="180" fontId="20" fillId="0" borderId="61" xfId="44" applyNumberFormat="1" applyFont="1" applyFill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14" xfId="44" applyNumberFormat="1" applyFont="1" applyFill="1" applyBorder="1" applyAlignment="1">
      <alignment horizontal="left" vertical="center"/>
    </xf>
    <xf numFmtId="0" fontId="20" fillId="0" borderId="15" xfId="44" applyNumberFormat="1" applyFont="1" applyFill="1" applyBorder="1" applyAlignment="1">
      <alignment horizontal="left" vertical="center"/>
    </xf>
    <xf numFmtId="0" fontId="20" fillId="0" borderId="36" xfId="44" applyNumberFormat="1" applyFont="1" applyFill="1" applyBorder="1" applyAlignment="1">
      <alignment horizontal="left" vertical="center"/>
    </xf>
    <xf numFmtId="180" fontId="20" fillId="0" borderId="98" xfId="44" applyNumberFormat="1" applyFont="1" applyFill="1" applyBorder="1" applyAlignment="1">
      <alignment horizontal="left" vertical="center"/>
    </xf>
    <xf numFmtId="180" fontId="20" fillId="0" borderId="99" xfId="44" applyNumberFormat="1" applyFont="1" applyFill="1" applyBorder="1" applyAlignment="1">
      <alignment horizontal="left" vertical="center"/>
    </xf>
    <xf numFmtId="0" fontId="20" fillId="0" borderId="48" xfId="44" applyNumberFormat="1" applyFont="1" applyFill="1" applyBorder="1" applyAlignment="1">
      <alignment horizontal="center" vertical="center"/>
    </xf>
    <xf numFmtId="0" fontId="20" fillId="0" borderId="10" xfId="44" applyNumberFormat="1" applyFont="1" applyFill="1" applyBorder="1" applyAlignment="1">
      <alignment horizontal="center" vertical="center"/>
    </xf>
    <xf numFmtId="0" fontId="20" fillId="0" borderId="11" xfId="44" applyNumberFormat="1" applyFont="1" applyFill="1" applyBorder="1" applyAlignment="1">
      <alignment horizontal="center" vertical="center"/>
    </xf>
    <xf numFmtId="0" fontId="20" fillId="25" borderId="60" xfId="44" applyNumberFormat="1" applyFont="1" applyFill="1" applyBorder="1" applyAlignment="1">
      <alignment vertical="center" shrinkToFit="1"/>
    </xf>
    <xf numFmtId="0" fontId="0" fillId="25" borderId="26" xfId="0" applyFill="1" applyBorder="1" applyAlignment="1">
      <alignment vertical="center"/>
    </xf>
    <xf numFmtId="0" fontId="20" fillId="0" borderId="97" xfId="44" applyNumberFormat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0" fillId="0" borderId="97" xfId="44" applyNumberFormat="1" applyFont="1" applyFill="1" applyBorder="1" applyAlignment="1">
      <alignment horizontal="left" vertical="center"/>
    </xf>
    <xf numFmtId="0" fontId="24" fillId="0" borderId="102" xfId="0" applyFont="1" applyBorder="1" applyAlignment="1">
      <alignment horizontal="left" vertical="center"/>
    </xf>
    <xf numFmtId="183" fontId="20" fillId="25" borderId="59" xfId="44" applyNumberFormat="1" applyFont="1" applyFill="1" applyBorder="1" applyAlignment="1">
      <alignment vertical="center" shrinkToFit="1"/>
    </xf>
    <xf numFmtId="183" fontId="24" fillId="25" borderId="20" xfId="0" applyNumberFormat="1" applyFont="1" applyFill="1" applyBorder="1" applyAlignment="1">
      <alignment vertical="center" shrinkToFit="1"/>
    </xf>
    <xf numFmtId="0" fontId="24" fillId="0" borderId="26" xfId="0" applyFont="1" applyBorder="1" applyAlignment="1">
      <alignment horizontal="left" vertical="center"/>
    </xf>
    <xf numFmtId="0" fontId="20" fillId="0" borderId="60" xfId="44" applyNumberFormat="1" applyFont="1" applyFill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0" fillId="0" borderId="101" xfId="44" applyNumberFormat="1" applyFont="1" applyFill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2" fillId="0" borderId="18" xfId="44" applyNumberFormat="1" applyFont="1" applyFill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183" fontId="20" fillId="0" borderId="35" xfId="44" applyNumberFormat="1" applyFont="1" applyFill="1" applyBorder="1" applyAlignment="1">
      <alignment vertical="center" shrinkToFit="1"/>
    </xf>
    <xf numFmtId="183" fontId="24" fillId="0" borderId="16" xfId="0" applyNumberFormat="1" applyFont="1" applyBorder="1" applyAlignment="1">
      <alignment vertical="center" shrinkToFit="1"/>
    </xf>
    <xf numFmtId="0" fontId="20" fillId="0" borderId="101" xfId="44" applyNumberFormat="1" applyFont="1" applyFill="1" applyBorder="1" applyAlignment="1">
      <alignment horizontal="center" vertical="center" shrinkToFit="1"/>
    </xf>
    <xf numFmtId="0" fontId="20" fillId="0" borderId="100" xfId="44" applyNumberFormat="1" applyFont="1" applyFill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0" fillId="25" borderId="18" xfId="44" applyNumberFormat="1" applyFont="1" applyFill="1" applyBorder="1" applyAlignment="1">
      <alignment horizontal="center" vertical="center" shrinkToFit="1"/>
    </xf>
    <xf numFmtId="0" fontId="20" fillId="25" borderId="52" xfId="44" applyNumberFormat="1" applyFont="1" applyFill="1" applyBorder="1" applyAlignment="1">
      <alignment horizontal="center" vertical="center" shrinkToFit="1"/>
    </xf>
    <xf numFmtId="0" fontId="20" fillId="25" borderId="18" xfId="44" applyNumberFormat="1" applyFont="1" applyFill="1" applyBorder="1" applyAlignment="1">
      <alignment horizontal="left" vertical="center" indent="1" shrinkToFit="1"/>
    </xf>
    <xf numFmtId="0" fontId="20" fillId="25" borderId="52" xfId="44" applyNumberFormat="1" applyFont="1" applyFill="1" applyBorder="1" applyAlignment="1">
      <alignment horizontal="left" vertical="center" indent="1" shrinkToFit="1"/>
    </xf>
    <xf numFmtId="0" fontId="34" fillId="24" borderId="101" xfId="43" applyNumberFormat="1" applyFont="1" applyFill="1" applyBorder="1" applyAlignment="1">
      <alignment horizontal="center" vertical="center"/>
    </xf>
    <xf numFmtId="0" fontId="34" fillId="24" borderId="53" xfId="43" applyNumberFormat="1" applyFont="1" applyFill="1" applyBorder="1" applyAlignment="1">
      <alignment horizontal="center" vertical="center"/>
    </xf>
    <xf numFmtId="0" fontId="34" fillId="24" borderId="103" xfId="43" applyNumberFormat="1" applyFont="1" applyFill="1" applyBorder="1" applyAlignment="1">
      <alignment horizontal="center" vertical="center" wrapText="1" shrinkToFit="1"/>
    </xf>
    <xf numFmtId="0" fontId="34" fillId="24" borderId="104" xfId="43" applyNumberFormat="1" applyFont="1" applyFill="1" applyBorder="1" applyAlignment="1">
      <alignment horizontal="center" vertical="center" shrinkToFit="1"/>
    </xf>
    <xf numFmtId="0" fontId="34" fillId="24" borderId="78" xfId="43" applyNumberFormat="1" applyFont="1" applyFill="1" applyBorder="1" applyAlignment="1">
      <alignment horizontal="center" vertical="center" shrinkToFit="1"/>
    </xf>
    <xf numFmtId="0" fontId="34" fillId="24" borderId="76" xfId="43" applyNumberFormat="1" applyFont="1" applyFill="1" applyBorder="1" applyAlignment="1">
      <alignment horizontal="center" vertical="center" shrinkToFit="1"/>
    </xf>
    <xf numFmtId="0" fontId="24" fillId="0" borderId="73" xfId="0" applyFont="1" applyBorder="1" applyAlignment="1">
      <alignment horizontal="center" vertical="center"/>
    </xf>
    <xf numFmtId="0" fontId="20" fillId="24" borderId="18" xfId="44" applyNumberFormat="1" applyFont="1" applyFill="1" applyBorder="1" applyAlignment="1">
      <alignment horizontal="center" vertical="center" shrinkToFit="1"/>
    </xf>
    <xf numFmtId="0" fontId="20" fillId="24" borderId="73" xfId="44" applyNumberFormat="1" applyFont="1" applyFill="1" applyBorder="1" applyAlignment="1">
      <alignment horizontal="center" vertical="center" shrinkToFit="1"/>
    </xf>
    <xf numFmtId="0" fontId="20" fillId="24" borderId="52" xfId="44" applyNumberFormat="1" applyFont="1" applyFill="1" applyBorder="1" applyAlignment="1">
      <alignment horizontal="center" vertical="center" shrinkToFit="1"/>
    </xf>
    <xf numFmtId="0" fontId="22" fillId="0" borderId="73" xfId="44" applyNumberFormat="1" applyFont="1" applyFill="1" applyBorder="1" applyAlignment="1">
      <alignment horizontal="center" vertical="center" shrinkToFit="1"/>
    </xf>
    <xf numFmtId="0" fontId="20" fillId="24" borderId="61" xfId="43" applyNumberFormat="1" applyFont="1" applyFill="1" applyBorder="1" applyAlignment="1">
      <alignment horizontal="left" vertical="center" shrinkToFit="1"/>
    </xf>
    <xf numFmtId="0" fontId="20" fillId="24" borderId="21" xfId="43" applyNumberFormat="1" applyFont="1" applyFill="1" applyBorder="1" applyAlignment="1">
      <alignment horizontal="left" vertical="center" shrinkToFit="1"/>
    </xf>
    <xf numFmtId="0" fontId="20" fillId="24" borderId="22" xfId="43" applyNumberFormat="1" applyFont="1" applyFill="1" applyBorder="1" applyAlignment="1">
      <alignment horizontal="left" vertical="center" shrinkToFit="1"/>
    </xf>
    <xf numFmtId="58" fontId="20" fillId="0" borderId="59" xfId="44" applyNumberFormat="1" applyFont="1" applyFill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0" fillId="0" borderId="18" xfId="44" applyNumberFormat="1" applyFont="1" applyFill="1" applyBorder="1" applyAlignment="1">
      <alignment horizontal="center" vertical="center" shrinkToFit="1"/>
    </xf>
    <xf numFmtId="58" fontId="20" fillId="0" borderId="35" xfId="44" applyNumberFormat="1" applyFont="1" applyFill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0" fillId="24" borderId="18" xfId="44" applyNumberFormat="1" applyFont="1" applyFill="1" applyBorder="1" applyAlignment="1">
      <alignment horizontal="left" vertical="center" indent="1" shrinkToFit="1"/>
    </xf>
    <xf numFmtId="0" fontId="20" fillId="24" borderId="73" xfId="44" applyNumberFormat="1" applyFont="1" applyFill="1" applyBorder="1" applyAlignment="1">
      <alignment horizontal="left" vertical="center" indent="1" shrinkToFit="1"/>
    </xf>
    <xf numFmtId="0" fontId="20" fillId="24" borderId="52" xfId="44" applyNumberFormat="1" applyFont="1" applyFill="1" applyBorder="1" applyAlignment="1">
      <alignment horizontal="left" vertical="center" indent="1" shrinkToFit="1"/>
    </xf>
    <xf numFmtId="0" fontId="20" fillId="24" borderId="76" xfId="43" applyNumberFormat="1" applyFont="1" applyFill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101" xfId="0" applyFont="1" applyBorder="1" applyAlignment="1">
      <alignment horizontal="center" vertical="center"/>
    </xf>
    <xf numFmtId="0" fontId="20" fillId="24" borderId="17" xfId="43" applyNumberFormat="1" applyFont="1" applyFill="1" applyBorder="1" applyAlignment="1">
      <alignment horizontal="center" vertical="center"/>
    </xf>
    <xf numFmtId="0" fontId="20" fillId="24" borderId="101" xfId="43" applyNumberFormat="1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0" fillId="24" borderId="53" xfId="43" applyNumberFormat="1" applyFont="1" applyFill="1" applyBorder="1" applyAlignment="1">
      <alignment horizontal="center" vertical="center"/>
    </xf>
    <xf numFmtId="0" fontId="20" fillId="24" borderId="76" xfId="43" applyNumberFormat="1" applyFont="1" applyFill="1" applyBorder="1" applyAlignment="1">
      <alignment horizontal="center" vertical="center" shrinkToFit="1"/>
    </xf>
    <xf numFmtId="0" fontId="24" fillId="0" borderId="76" xfId="0" applyFont="1" applyBorder="1" applyAlignment="1">
      <alignment vertical="center"/>
    </xf>
    <xf numFmtId="0" fontId="24" fillId="0" borderId="76" xfId="0" applyFont="1" applyBorder="1" applyAlignment="1">
      <alignment horizontal="center" vertical="center" shrinkToFit="1"/>
    </xf>
    <xf numFmtId="0" fontId="24" fillId="0" borderId="101" xfId="0" applyFont="1" applyBorder="1" applyAlignment="1">
      <alignment horizontal="center" vertical="center" shrinkToFit="1"/>
    </xf>
    <xf numFmtId="0" fontId="20" fillId="24" borderId="17" xfId="43" applyNumberFormat="1" applyFont="1" applyFill="1" applyBorder="1" applyAlignment="1">
      <alignment horizontal="center" vertical="center" shrinkToFit="1"/>
    </xf>
    <xf numFmtId="0" fontId="20" fillId="24" borderId="101" xfId="43" applyNumberFormat="1" applyFont="1" applyFill="1" applyBorder="1" applyAlignment="1">
      <alignment horizontal="center" vertical="center" shrinkToFit="1"/>
    </xf>
    <xf numFmtId="0" fontId="24" fillId="0" borderId="73" xfId="0" applyFont="1" applyBorder="1" applyAlignment="1">
      <alignment horizontal="center" vertical="center" shrinkToFit="1"/>
    </xf>
    <xf numFmtId="0" fontId="24" fillId="0" borderId="52" xfId="0" applyFont="1" applyBorder="1" applyAlignment="1">
      <alignment vertical="center" shrinkToFit="1"/>
    </xf>
    <xf numFmtId="0" fontId="20" fillId="24" borderId="17" xfId="44" applyNumberFormat="1" applyFont="1" applyFill="1" applyBorder="1" applyAlignment="1">
      <alignment horizontal="center" vertical="center" shrinkToFit="1"/>
    </xf>
    <xf numFmtId="0" fontId="24" fillId="0" borderId="17" xfId="0" applyFont="1" applyBorder="1" applyAlignment="1">
      <alignment vertical="center"/>
    </xf>
    <xf numFmtId="0" fontId="21" fillId="24" borderId="101" xfId="43" applyFont="1" applyFill="1" applyBorder="1" applyAlignment="1">
      <alignment horizontal="center" vertical="center"/>
    </xf>
    <xf numFmtId="0" fontId="21" fillId="24" borderId="53" xfId="43" applyFont="1" applyFill="1" applyBorder="1" applyAlignment="1">
      <alignment horizontal="center" vertical="center"/>
    </xf>
    <xf numFmtId="0" fontId="21" fillId="24" borderId="48" xfId="43" applyFont="1" applyFill="1" applyBorder="1" applyAlignment="1">
      <alignment horizontal="center" vertical="center"/>
    </xf>
    <xf numFmtId="0" fontId="21" fillId="24" borderId="11" xfId="43" applyFont="1" applyFill="1" applyBorder="1" applyAlignment="1">
      <alignment horizontal="center" vertical="center"/>
    </xf>
    <xf numFmtId="0" fontId="21" fillId="24" borderId="14" xfId="43" applyFont="1" applyFill="1" applyBorder="1" applyAlignment="1">
      <alignment horizontal="center" vertical="center"/>
    </xf>
    <xf numFmtId="0" fontId="21" fillId="24" borderId="16" xfId="43" applyFont="1" applyFill="1" applyBorder="1" applyAlignment="1">
      <alignment horizontal="center" vertical="center"/>
    </xf>
    <xf numFmtId="0" fontId="20" fillId="24" borderId="18" xfId="43" applyNumberFormat="1" applyFont="1" applyFill="1" applyBorder="1" applyAlignment="1">
      <alignment horizontal="center" vertical="center" shrinkToFit="1"/>
    </xf>
    <xf numFmtId="0" fontId="20" fillId="24" borderId="73" xfId="43" applyNumberFormat="1" applyFont="1" applyFill="1" applyBorder="1" applyAlignment="1">
      <alignment horizontal="center" vertical="center" shrinkToFit="1"/>
    </xf>
    <xf numFmtId="0" fontId="20" fillId="24" borderId="53" xfId="43" applyNumberFormat="1" applyFont="1" applyFill="1" applyBorder="1" applyAlignment="1">
      <alignment horizontal="center" vertical="center" shrinkToFit="1"/>
    </xf>
    <xf numFmtId="0" fontId="20" fillId="24" borderId="53" xfId="44" applyNumberFormat="1" applyFont="1" applyFill="1" applyBorder="1" applyAlignment="1">
      <alignment horizontal="center" vertical="center" shrinkToFit="1"/>
    </xf>
    <xf numFmtId="0" fontId="20" fillId="24" borderId="101" xfId="44" applyNumberFormat="1" applyFont="1" applyFill="1" applyBorder="1" applyAlignment="1">
      <alignment horizontal="center" vertical="center"/>
    </xf>
    <xf numFmtId="0" fontId="49" fillId="0" borderId="0" xfId="44" applyNumberFormat="1" applyFont="1" applyFill="1" applyAlignme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シート例1・2・6）その1+多相化－計算書その１ほか-20090428" xfId="43" xr:uid="{00000000-0005-0000-0000-00002B000000}"/>
    <cellStyle name="標準_計算書作成例-20121129（送付用）" xfId="44" xr:uid="{00000000-0005-0000-0000-00002C000000}"/>
    <cellStyle name="良い" xfId="45" builtinId="26" customBuiltin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7" Type="http://schemas.openxmlformats.org/officeDocument/2006/relationships/image" Target="../media/image16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8.emf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977</xdr:colOff>
      <xdr:row>2</xdr:row>
      <xdr:rowOff>112101</xdr:rowOff>
    </xdr:from>
    <xdr:ext cx="133883" cy="168508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16052" y="435951"/>
          <a:ext cx="133883" cy="168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①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122989</xdr:colOff>
      <xdr:row>6</xdr:row>
      <xdr:rowOff>19049</xdr:rowOff>
    </xdr:from>
    <xdr:to>
      <xdr:col>10</xdr:col>
      <xdr:colOff>266700</xdr:colOff>
      <xdr:row>7</xdr:row>
      <xdr:rowOff>123824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18339" y="942974"/>
          <a:ext cx="3725111" cy="257175"/>
        </a:xfrm>
        <a:prstGeom prst="bracketPair">
          <a:avLst>
            <a:gd name="adj" fmla="val 13441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63040</xdr:colOff>
      <xdr:row>6</xdr:row>
      <xdr:rowOff>19033</xdr:rowOff>
    </xdr:from>
    <xdr:to>
      <xdr:col>23</xdr:col>
      <xdr:colOff>304801</xdr:colOff>
      <xdr:row>7</xdr:row>
      <xdr:rowOff>123808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68590" y="942958"/>
          <a:ext cx="4270836" cy="257175"/>
        </a:xfrm>
        <a:prstGeom prst="bracketPair">
          <a:avLst>
            <a:gd name="adj" fmla="val 13441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114300</xdr:colOff>
      <xdr:row>12</xdr:row>
      <xdr:rowOff>38100</xdr:rowOff>
    </xdr:from>
    <xdr:to>
      <xdr:col>10</xdr:col>
      <xdr:colOff>9525</xdr:colOff>
      <xdr:row>29</xdr:row>
      <xdr:rowOff>133350</xdr:rowOff>
    </xdr:to>
    <xdr:pic>
      <xdr:nvPicPr>
        <xdr:cNvPr id="44320" name="Picture 298">
          <a:extLst>
            <a:ext uri="{FF2B5EF4-FFF2-40B4-BE49-F238E27FC236}">
              <a16:creationId xmlns:a16="http://schemas.microsoft.com/office/drawing/2014/main" id="{00000000-0008-0000-0100-000020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771650"/>
          <a:ext cx="3924300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35</xdr:row>
      <xdr:rowOff>47625</xdr:rowOff>
    </xdr:from>
    <xdr:to>
      <xdr:col>7</xdr:col>
      <xdr:colOff>390525</xdr:colOff>
      <xdr:row>48</xdr:row>
      <xdr:rowOff>28575</xdr:rowOff>
    </xdr:to>
    <xdr:pic>
      <xdr:nvPicPr>
        <xdr:cNvPr id="44321" name="Picture 299">
          <a:extLst>
            <a:ext uri="{FF2B5EF4-FFF2-40B4-BE49-F238E27FC236}">
              <a16:creationId xmlns:a16="http://schemas.microsoft.com/office/drawing/2014/main" id="{00000000-0008-0000-0100-000021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286375"/>
          <a:ext cx="30480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219075</xdr:colOff>
      <xdr:row>22</xdr:row>
      <xdr:rowOff>123825</xdr:rowOff>
    </xdr:from>
    <xdr:ext cx="581025" cy="18097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009775" y="3381375"/>
          <a:ext cx="581025" cy="18097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300kVA</a:t>
          </a:r>
          <a:endParaRPr kumimoji="1" lang="ja-JP" altLang="en-US" sz="1000"/>
        </a:p>
      </xdr:txBody>
    </xdr:sp>
    <xdr:clientData/>
  </xdr:oneCellAnchor>
  <xdr:twoCellAnchor>
    <xdr:from>
      <xdr:col>2</xdr:col>
      <xdr:colOff>76200</xdr:colOff>
      <xdr:row>35</xdr:row>
      <xdr:rowOff>152399</xdr:rowOff>
    </xdr:from>
    <xdr:to>
      <xdr:col>3</xdr:col>
      <xdr:colOff>25400</xdr:colOff>
      <xdr:row>45</xdr:row>
      <xdr:rowOff>123824</xdr:rowOff>
    </xdr:to>
    <xdr:sp macro="" textlink="">
      <xdr:nvSpPr>
        <xdr:cNvPr id="17" name="フリーフォーム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71550" y="5391149"/>
          <a:ext cx="396875" cy="1533525"/>
        </a:xfrm>
        <a:custGeom>
          <a:avLst/>
          <a:gdLst>
            <a:gd name="connsiteX0" fmla="*/ 9525 w 396875"/>
            <a:gd name="connsiteY0" fmla="*/ 1714500 h 1714500"/>
            <a:gd name="connsiteX1" fmla="*/ 19050 w 396875"/>
            <a:gd name="connsiteY1" fmla="*/ 1409700 h 1714500"/>
            <a:gd name="connsiteX2" fmla="*/ 123825 w 396875"/>
            <a:gd name="connsiteY2" fmla="*/ 1238250 h 1714500"/>
            <a:gd name="connsiteX3" fmla="*/ 352425 w 396875"/>
            <a:gd name="connsiteY3" fmla="*/ 1047750 h 1714500"/>
            <a:gd name="connsiteX4" fmla="*/ 390525 w 396875"/>
            <a:gd name="connsiteY4" fmla="*/ 581025 h 1714500"/>
            <a:gd name="connsiteX5" fmla="*/ 390525 w 396875"/>
            <a:gd name="connsiteY5" fmla="*/ 0 h 1714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396875" h="1714500">
              <a:moveTo>
                <a:pt x="9525" y="1714500"/>
              </a:moveTo>
              <a:cubicBezTo>
                <a:pt x="4762" y="1601787"/>
                <a:pt x="0" y="1489075"/>
                <a:pt x="19050" y="1409700"/>
              </a:cubicBezTo>
              <a:cubicBezTo>
                <a:pt x="38100" y="1330325"/>
                <a:pt x="68262" y="1298575"/>
                <a:pt x="123825" y="1238250"/>
              </a:cubicBezTo>
              <a:cubicBezTo>
                <a:pt x="179388" y="1177925"/>
                <a:pt x="307975" y="1157287"/>
                <a:pt x="352425" y="1047750"/>
              </a:cubicBezTo>
              <a:cubicBezTo>
                <a:pt x="396875" y="938213"/>
                <a:pt x="384175" y="755650"/>
                <a:pt x="390525" y="581025"/>
              </a:cubicBezTo>
              <a:cubicBezTo>
                <a:pt x="396875" y="406400"/>
                <a:pt x="393700" y="203200"/>
                <a:pt x="390525" y="0"/>
              </a:cubicBezTo>
            </a:path>
          </a:pathLst>
        </a:cu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34</xdr:row>
      <xdr:rowOff>85725</xdr:rowOff>
    </xdr:from>
    <xdr:to>
      <xdr:col>3</xdr:col>
      <xdr:colOff>19050</xdr:colOff>
      <xdr:row>35</xdr:row>
      <xdr:rowOff>152399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>
          <a:stCxn id="17" idx="5"/>
        </xdr:cNvCxnSpPr>
      </xdr:nvCxnSpPr>
      <xdr:spPr>
        <a:xfrm flipV="1">
          <a:off x="1362075" y="5172075"/>
          <a:ext cx="0" cy="219074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133351</xdr:colOff>
      <xdr:row>37</xdr:row>
      <xdr:rowOff>133349</xdr:rowOff>
    </xdr:from>
    <xdr:to>
      <xdr:col>2</xdr:col>
      <xdr:colOff>400050</xdr:colOff>
      <xdr:row>40</xdr:row>
      <xdr:rowOff>57150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3351" y="5676899"/>
          <a:ext cx="1162049" cy="4095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400"/>
            <a:t>I</a:t>
          </a:r>
          <a:r>
            <a:rPr kumimoji="1" lang="en-US" altLang="ja-JP" sz="1400" baseline="-25000"/>
            <a:t>5</a:t>
          </a:r>
          <a:r>
            <a:rPr kumimoji="1" lang="en-US" altLang="ja-JP" sz="1400" baseline="0"/>
            <a:t>=1,208(mA)</a:t>
          </a:r>
          <a:endParaRPr kumimoji="1" lang="ja-JP" altLang="en-US" sz="1400" baseline="0"/>
        </a:p>
      </xdr:txBody>
    </xdr:sp>
    <xdr:clientData/>
  </xdr:twoCellAnchor>
  <xdr:twoCellAnchor>
    <xdr:from>
      <xdr:col>3</xdr:col>
      <xdr:colOff>266700</xdr:colOff>
      <xdr:row>34</xdr:row>
      <xdr:rowOff>114300</xdr:rowOff>
    </xdr:from>
    <xdr:to>
      <xdr:col>5</xdr:col>
      <xdr:colOff>66675</xdr:colOff>
      <xdr:row>46</xdr:row>
      <xdr:rowOff>104775</xdr:rowOff>
    </xdr:to>
    <xdr:sp macro="" textlink="">
      <xdr:nvSpPr>
        <xdr:cNvPr id="27" name="フリーフォーム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09725" y="5200650"/>
          <a:ext cx="695325" cy="1857375"/>
        </a:xfrm>
        <a:custGeom>
          <a:avLst/>
          <a:gdLst>
            <a:gd name="connsiteX0" fmla="*/ 52387 w 920749"/>
            <a:gd name="connsiteY0" fmla="*/ 0 h 1952625"/>
            <a:gd name="connsiteX1" fmla="*/ 33337 w 920749"/>
            <a:gd name="connsiteY1" fmla="*/ 723900 h 1952625"/>
            <a:gd name="connsiteX2" fmla="*/ 252412 w 920749"/>
            <a:gd name="connsiteY2" fmla="*/ 981075 h 1952625"/>
            <a:gd name="connsiteX3" fmla="*/ 814387 w 920749"/>
            <a:gd name="connsiteY3" fmla="*/ 990600 h 1952625"/>
            <a:gd name="connsiteX4" fmla="*/ 890587 w 920749"/>
            <a:gd name="connsiteY4" fmla="*/ 1952625 h 1952625"/>
            <a:gd name="connsiteX5" fmla="*/ 890587 w 920749"/>
            <a:gd name="connsiteY5" fmla="*/ 1952625 h 19526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20749" h="1952625">
              <a:moveTo>
                <a:pt x="52387" y="0"/>
              </a:moveTo>
              <a:cubicBezTo>
                <a:pt x="26193" y="280194"/>
                <a:pt x="0" y="560388"/>
                <a:pt x="33337" y="723900"/>
              </a:cubicBezTo>
              <a:cubicBezTo>
                <a:pt x="66674" y="887412"/>
                <a:pt x="122237" y="936625"/>
                <a:pt x="252412" y="981075"/>
              </a:cubicBezTo>
              <a:cubicBezTo>
                <a:pt x="382587" y="1025525"/>
                <a:pt x="708025" y="828675"/>
                <a:pt x="814387" y="990600"/>
              </a:cubicBezTo>
              <a:cubicBezTo>
                <a:pt x="920749" y="1152525"/>
                <a:pt x="890587" y="1952625"/>
                <a:pt x="890587" y="1952625"/>
              </a:cubicBezTo>
              <a:lnTo>
                <a:pt x="890587" y="1952625"/>
              </a:lnTo>
            </a:path>
          </a:pathLst>
        </a:cu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104774</xdr:colOff>
      <xdr:row>39</xdr:row>
      <xdr:rowOff>123825</xdr:rowOff>
    </xdr:from>
    <xdr:to>
      <xdr:col>7</xdr:col>
      <xdr:colOff>323850</xdr:colOff>
      <xdr:row>41</xdr:row>
      <xdr:rowOff>142875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343149" y="6000750"/>
          <a:ext cx="1114426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400"/>
            <a:t>I</a:t>
          </a:r>
          <a:r>
            <a:rPr kumimoji="1" lang="en-US" altLang="ja-JP" sz="1400" baseline="-25000"/>
            <a:t>5</a:t>
          </a:r>
          <a:r>
            <a:rPr kumimoji="1" lang="en-US" altLang="ja-JP" sz="1400"/>
            <a:t>'=987(mA)</a:t>
          </a:r>
          <a:endParaRPr kumimoji="1" lang="ja-JP" altLang="en-US" sz="1400"/>
        </a:p>
      </xdr:txBody>
    </xdr:sp>
    <xdr:clientData/>
  </xdr:twoCellAnchor>
  <xdr:twoCellAnchor>
    <xdr:from>
      <xdr:col>2</xdr:col>
      <xdr:colOff>381000</xdr:colOff>
      <xdr:row>41</xdr:row>
      <xdr:rowOff>111125</xdr:rowOff>
    </xdr:from>
    <xdr:to>
      <xdr:col>4</xdr:col>
      <xdr:colOff>190500</xdr:colOff>
      <xdr:row>46</xdr:row>
      <xdr:rowOff>47625</xdr:rowOff>
    </xdr:to>
    <xdr:sp macro="" textlink="">
      <xdr:nvSpPr>
        <xdr:cNvPr id="29" name="フリーフォーム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276350" y="6292850"/>
          <a:ext cx="704850" cy="708025"/>
        </a:xfrm>
        <a:custGeom>
          <a:avLst/>
          <a:gdLst>
            <a:gd name="connsiteX0" fmla="*/ 0 w 704850"/>
            <a:gd name="connsiteY0" fmla="*/ 117475 h 708025"/>
            <a:gd name="connsiteX1" fmla="*/ 371475 w 704850"/>
            <a:gd name="connsiteY1" fmla="*/ 60325 h 708025"/>
            <a:gd name="connsiteX2" fmla="*/ 638175 w 704850"/>
            <a:gd name="connsiteY2" fmla="*/ 107950 h 708025"/>
            <a:gd name="connsiteX3" fmla="*/ 704850 w 704850"/>
            <a:gd name="connsiteY3" fmla="*/ 708025 h 708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04850" h="708025">
              <a:moveTo>
                <a:pt x="0" y="117475"/>
              </a:moveTo>
              <a:cubicBezTo>
                <a:pt x="132556" y="89693"/>
                <a:pt x="265113" y="61912"/>
                <a:pt x="371475" y="60325"/>
              </a:cubicBezTo>
              <a:cubicBezTo>
                <a:pt x="477837" y="58738"/>
                <a:pt x="582613" y="0"/>
                <a:pt x="638175" y="107950"/>
              </a:cubicBezTo>
              <a:cubicBezTo>
                <a:pt x="693738" y="215900"/>
                <a:pt x="699294" y="461962"/>
                <a:pt x="704850" y="708025"/>
              </a:cubicBezTo>
            </a:path>
          </a:pathLst>
        </a:cu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190500</xdr:colOff>
      <xdr:row>46</xdr:row>
      <xdr:rowOff>47625</xdr:rowOff>
    </xdr:from>
    <xdr:to>
      <xdr:col>4</xdr:col>
      <xdr:colOff>209550</xdr:colOff>
      <xdr:row>48</xdr:row>
      <xdr:rowOff>28575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29" idx="3"/>
          <a:endCxn id="43219" idx="2"/>
        </xdr:cNvCxnSpPr>
      </xdr:nvCxnSpPr>
      <xdr:spPr>
        <a:xfrm>
          <a:off x="1981200" y="7000875"/>
          <a:ext cx="19050" cy="28575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46</xdr:row>
      <xdr:rowOff>104774</xdr:rowOff>
    </xdr:from>
    <xdr:to>
      <xdr:col>5</xdr:col>
      <xdr:colOff>57150</xdr:colOff>
      <xdr:row>48</xdr:row>
      <xdr:rowOff>76200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2295525" y="7058024"/>
          <a:ext cx="0" cy="276226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12</xdr:row>
          <xdr:rowOff>38100</xdr:rowOff>
        </xdr:from>
        <xdr:to>
          <xdr:col>20</xdr:col>
          <xdr:colOff>19050</xdr:colOff>
          <xdr:row>14</xdr:row>
          <xdr:rowOff>123825</xdr:rowOff>
        </xdr:to>
        <xdr:sp macro="" textlink="">
          <xdr:nvSpPr>
            <xdr:cNvPr id="29002" name="Object 330" hidden="1">
              <a:extLst>
                <a:ext uri="{63B3BB69-23CF-44E3-9099-C40C66FF867C}">
                  <a14:compatExt spid="_x0000_s29002"/>
                </a:ext>
                <a:ext uri="{FF2B5EF4-FFF2-40B4-BE49-F238E27FC236}">
                  <a16:creationId xmlns:a16="http://schemas.microsoft.com/office/drawing/2014/main" id="{00000000-0008-0000-0100-00004A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16</xdr:row>
          <xdr:rowOff>57150</xdr:rowOff>
        </xdr:from>
        <xdr:to>
          <xdr:col>20</xdr:col>
          <xdr:colOff>381000</xdr:colOff>
          <xdr:row>18</xdr:row>
          <xdr:rowOff>123825</xdr:rowOff>
        </xdr:to>
        <xdr:sp macro="" textlink="">
          <xdr:nvSpPr>
            <xdr:cNvPr id="29015" name="Object 343" hidden="1">
              <a:extLst>
                <a:ext uri="{63B3BB69-23CF-44E3-9099-C40C66FF867C}">
                  <a14:compatExt spid="_x0000_s29015"/>
                </a:ext>
                <a:ext uri="{FF2B5EF4-FFF2-40B4-BE49-F238E27FC236}">
                  <a16:creationId xmlns:a16="http://schemas.microsoft.com/office/drawing/2014/main" id="{00000000-0008-0000-0100-000057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20</xdr:row>
          <xdr:rowOff>9525</xdr:rowOff>
        </xdr:from>
        <xdr:to>
          <xdr:col>16</xdr:col>
          <xdr:colOff>342900</xdr:colOff>
          <xdr:row>22</xdr:row>
          <xdr:rowOff>114300</xdr:rowOff>
        </xdr:to>
        <xdr:sp macro="" textlink="">
          <xdr:nvSpPr>
            <xdr:cNvPr id="29028" name="Object 356" hidden="1">
              <a:extLst>
                <a:ext uri="{63B3BB69-23CF-44E3-9099-C40C66FF867C}">
                  <a14:compatExt spid="_x0000_s29028"/>
                </a:ext>
                <a:ext uri="{FF2B5EF4-FFF2-40B4-BE49-F238E27FC236}">
                  <a16:creationId xmlns:a16="http://schemas.microsoft.com/office/drawing/2014/main" id="{00000000-0008-0000-0100-000064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24</xdr:row>
          <xdr:rowOff>57150</xdr:rowOff>
        </xdr:from>
        <xdr:to>
          <xdr:col>16</xdr:col>
          <xdr:colOff>352425</xdr:colOff>
          <xdr:row>25</xdr:row>
          <xdr:rowOff>133350</xdr:rowOff>
        </xdr:to>
        <xdr:sp macro="" textlink="">
          <xdr:nvSpPr>
            <xdr:cNvPr id="29029" name="Object 357" hidden="1">
              <a:extLst>
                <a:ext uri="{63B3BB69-23CF-44E3-9099-C40C66FF867C}">
                  <a14:compatExt spid="_x0000_s29029"/>
                </a:ext>
                <a:ext uri="{FF2B5EF4-FFF2-40B4-BE49-F238E27FC236}">
                  <a16:creationId xmlns:a16="http://schemas.microsoft.com/office/drawing/2014/main" id="{00000000-0008-0000-0100-000065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28</xdr:row>
          <xdr:rowOff>57150</xdr:rowOff>
        </xdr:from>
        <xdr:to>
          <xdr:col>18</xdr:col>
          <xdr:colOff>438150</xdr:colOff>
          <xdr:row>30</xdr:row>
          <xdr:rowOff>123825</xdr:rowOff>
        </xdr:to>
        <xdr:sp macro="" textlink="">
          <xdr:nvSpPr>
            <xdr:cNvPr id="29042" name="Object 370" hidden="1">
              <a:extLst>
                <a:ext uri="{63B3BB69-23CF-44E3-9099-C40C66FF867C}">
                  <a14:compatExt spid="_x0000_s29042"/>
                </a:ext>
                <a:ext uri="{FF2B5EF4-FFF2-40B4-BE49-F238E27FC236}">
                  <a16:creationId xmlns:a16="http://schemas.microsoft.com/office/drawing/2014/main" id="{00000000-0008-0000-0100-000072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32</xdr:row>
          <xdr:rowOff>38100</xdr:rowOff>
        </xdr:from>
        <xdr:to>
          <xdr:col>16</xdr:col>
          <xdr:colOff>152400</xdr:colOff>
          <xdr:row>33</xdr:row>
          <xdr:rowOff>114300</xdr:rowOff>
        </xdr:to>
        <xdr:sp macro="" textlink="">
          <xdr:nvSpPr>
            <xdr:cNvPr id="29044" name="Object 372" hidden="1">
              <a:extLst>
                <a:ext uri="{63B3BB69-23CF-44E3-9099-C40C66FF867C}">
                  <a14:compatExt spid="_x0000_s29044"/>
                </a:ext>
                <a:ext uri="{FF2B5EF4-FFF2-40B4-BE49-F238E27FC236}">
                  <a16:creationId xmlns:a16="http://schemas.microsoft.com/office/drawing/2014/main" id="{00000000-0008-0000-0100-000074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35</xdr:row>
          <xdr:rowOff>0</xdr:rowOff>
        </xdr:from>
        <xdr:to>
          <xdr:col>19</xdr:col>
          <xdr:colOff>209550</xdr:colOff>
          <xdr:row>37</xdr:row>
          <xdr:rowOff>114300</xdr:rowOff>
        </xdr:to>
        <xdr:sp macro="" textlink="">
          <xdr:nvSpPr>
            <xdr:cNvPr id="29057" name="Object 385" hidden="1">
              <a:extLst>
                <a:ext uri="{63B3BB69-23CF-44E3-9099-C40C66FF867C}">
                  <a14:compatExt spid="_x0000_s29057"/>
                </a:ext>
                <a:ext uri="{FF2B5EF4-FFF2-40B4-BE49-F238E27FC236}">
                  <a16:creationId xmlns:a16="http://schemas.microsoft.com/office/drawing/2014/main" id="{00000000-0008-0000-0100-000081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39</xdr:row>
          <xdr:rowOff>47625</xdr:rowOff>
        </xdr:from>
        <xdr:to>
          <xdr:col>16</xdr:col>
          <xdr:colOff>390525</xdr:colOff>
          <xdr:row>40</xdr:row>
          <xdr:rowOff>123825</xdr:rowOff>
        </xdr:to>
        <xdr:sp macro="" textlink="">
          <xdr:nvSpPr>
            <xdr:cNvPr id="29070" name="Object 398" hidden="1">
              <a:extLst>
                <a:ext uri="{63B3BB69-23CF-44E3-9099-C40C66FF867C}">
                  <a14:compatExt spid="_x0000_s29070"/>
                </a:ext>
                <a:ext uri="{FF2B5EF4-FFF2-40B4-BE49-F238E27FC236}">
                  <a16:creationId xmlns:a16="http://schemas.microsoft.com/office/drawing/2014/main" id="{00000000-0008-0000-0100-00008E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122989</xdr:colOff>
      <xdr:row>6</xdr:row>
      <xdr:rowOff>19049</xdr:rowOff>
    </xdr:from>
    <xdr:to>
      <xdr:col>10</xdr:col>
      <xdr:colOff>266700</xdr:colOff>
      <xdr:row>7</xdr:row>
      <xdr:rowOff>123824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18339" y="952499"/>
          <a:ext cx="3725111" cy="257175"/>
        </a:xfrm>
        <a:prstGeom prst="bracketPair">
          <a:avLst>
            <a:gd name="adj" fmla="val 13441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63040</xdr:colOff>
      <xdr:row>6</xdr:row>
      <xdr:rowOff>19033</xdr:rowOff>
    </xdr:from>
    <xdr:to>
      <xdr:col>23</xdr:col>
      <xdr:colOff>304801</xdr:colOff>
      <xdr:row>7</xdr:row>
      <xdr:rowOff>123808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68590" y="952483"/>
          <a:ext cx="4270836" cy="257175"/>
        </a:xfrm>
        <a:prstGeom prst="bracketPair">
          <a:avLst>
            <a:gd name="adj" fmla="val 13441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114300</xdr:colOff>
      <xdr:row>12</xdr:row>
      <xdr:rowOff>38100</xdr:rowOff>
    </xdr:from>
    <xdr:to>
      <xdr:col>10</xdr:col>
      <xdr:colOff>9525</xdr:colOff>
      <xdr:row>29</xdr:row>
      <xdr:rowOff>133350</xdr:rowOff>
    </xdr:to>
    <xdr:pic>
      <xdr:nvPicPr>
        <xdr:cNvPr id="45215" name="Picture 298">
          <a:extLst>
            <a:ext uri="{FF2B5EF4-FFF2-40B4-BE49-F238E27FC236}">
              <a16:creationId xmlns:a16="http://schemas.microsoft.com/office/drawing/2014/main" id="{00000000-0008-0000-0200-00009FB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771650"/>
          <a:ext cx="3924300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35</xdr:row>
      <xdr:rowOff>47625</xdr:rowOff>
    </xdr:from>
    <xdr:to>
      <xdr:col>7</xdr:col>
      <xdr:colOff>390525</xdr:colOff>
      <xdr:row>48</xdr:row>
      <xdr:rowOff>28575</xdr:rowOff>
    </xdr:to>
    <xdr:pic>
      <xdr:nvPicPr>
        <xdr:cNvPr id="45216" name="Picture 299">
          <a:extLst>
            <a:ext uri="{FF2B5EF4-FFF2-40B4-BE49-F238E27FC236}">
              <a16:creationId xmlns:a16="http://schemas.microsoft.com/office/drawing/2014/main" id="{00000000-0008-0000-0200-0000A0B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286375"/>
          <a:ext cx="30480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219075</xdr:colOff>
      <xdr:row>22</xdr:row>
      <xdr:rowOff>123825</xdr:rowOff>
    </xdr:from>
    <xdr:ext cx="581025" cy="18097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009775" y="3381375"/>
          <a:ext cx="581025" cy="18097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300kVA</a:t>
          </a:r>
          <a:endParaRPr kumimoji="1" lang="ja-JP" altLang="en-US" sz="1000"/>
        </a:p>
      </xdr:txBody>
    </xdr:sp>
    <xdr:clientData/>
  </xdr:oneCellAnchor>
  <xdr:twoCellAnchor>
    <xdr:from>
      <xdr:col>2</xdr:col>
      <xdr:colOff>76200</xdr:colOff>
      <xdr:row>35</xdr:row>
      <xdr:rowOff>152399</xdr:rowOff>
    </xdr:from>
    <xdr:to>
      <xdr:col>3</xdr:col>
      <xdr:colOff>25400</xdr:colOff>
      <xdr:row>45</xdr:row>
      <xdr:rowOff>123824</xdr:rowOff>
    </xdr:to>
    <xdr:sp macro="" textlink="">
      <xdr:nvSpPr>
        <xdr:cNvPr id="7" name="フリーフォーム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71550" y="5391149"/>
          <a:ext cx="396875" cy="1533525"/>
        </a:xfrm>
        <a:custGeom>
          <a:avLst/>
          <a:gdLst>
            <a:gd name="connsiteX0" fmla="*/ 9525 w 396875"/>
            <a:gd name="connsiteY0" fmla="*/ 1714500 h 1714500"/>
            <a:gd name="connsiteX1" fmla="*/ 19050 w 396875"/>
            <a:gd name="connsiteY1" fmla="*/ 1409700 h 1714500"/>
            <a:gd name="connsiteX2" fmla="*/ 123825 w 396875"/>
            <a:gd name="connsiteY2" fmla="*/ 1238250 h 1714500"/>
            <a:gd name="connsiteX3" fmla="*/ 352425 w 396875"/>
            <a:gd name="connsiteY3" fmla="*/ 1047750 h 1714500"/>
            <a:gd name="connsiteX4" fmla="*/ 390525 w 396875"/>
            <a:gd name="connsiteY4" fmla="*/ 581025 h 1714500"/>
            <a:gd name="connsiteX5" fmla="*/ 390525 w 396875"/>
            <a:gd name="connsiteY5" fmla="*/ 0 h 1714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396875" h="1714500">
              <a:moveTo>
                <a:pt x="9525" y="1714500"/>
              </a:moveTo>
              <a:cubicBezTo>
                <a:pt x="4762" y="1601787"/>
                <a:pt x="0" y="1489075"/>
                <a:pt x="19050" y="1409700"/>
              </a:cubicBezTo>
              <a:cubicBezTo>
                <a:pt x="38100" y="1330325"/>
                <a:pt x="68262" y="1298575"/>
                <a:pt x="123825" y="1238250"/>
              </a:cubicBezTo>
              <a:cubicBezTo>
                <a:pt x="179388" y="1177925"/>
                <a:pt x="307975" y="1157287"/>
                <a:pt x="352425" y="1047750"/>
              </a:cubicBezTo>
              <a:cubicBezTo>
                <a:pt x="396875" y="938213"/>
                <a:pt x="384175" y="755650"/>
                <a:pt x="390525" y="581025"/>
              </a:cubicBezTo>
              <a:cubicBezTo>
                <a:pt x="396875" y="406400"/>
                <a:pt x="393700" y="203200"/>
                <a:pt x="390525" y="0"/>
              </a:cubicBezTo>
            </a:path>
          </a:pathLst>
        </a:cu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34</xdr:row>
      <xdr:rowOff>85725</xdr:rowOff>
    </xdr:from>
    <xdr:to>
      <xdr:col>3</xdr:col>
      <xdr:colOff>19050</xdr:colOff>
      <xdr:row>35</xdr:row>
      <xdr:rowOff>152399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stCxn id="7" idx="5"/>
        </xdr:cNvCxnSpPr>
      </xdr:nvCxnSpPr>
      <xdr:spPr>
        <a:xfrm flipV="1">
          <a:off x="1362075" y="5172075"/>
          <a:ext cx="0" cy="219074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133351</xdr:colOff>
      <xdr:row>37</xdr:row>
      <xdr:rowOff>133349</xdr:rowOff>
    </xdr:from>
    <xdr:to>
      <xdr:col>2</xdr:col>
      <xdr:colOff>400050</xdr:colOff>
      <xdr:row>40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33351" y="5676899"/>
          <a:ext cx="1162049" cy="4095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400"/>
            <a:t>I</a:t>
          </a:r>
          <a:r>
            <a:rPr kumimoji="1" lang="en-US" altLang="ja-JP" sz="1400" baseline="-25000"/>
            <a:t>5</a:t>
          </a:r>
          <a:r>
            <a:rPr kumimoji="1" lang="en-US" altLang="ja-JP" sz="1400" baseline="0"/>
            <a:t>=1,208(mA)</a:t>
          </a:r>
          <a:endParaRPr kumimoji="1" lang="ja-JP" altLang="en-US" sz="1400" baseline="0"/>
        </a:p>
      </xdr:txBody>
    </xdr:sp>
    <xdr:clientData/>
  </xdr:twoCellAnchor>
  <xdr:twoCellAnchor>
    <xdr:from>
      <xdr:col>3</xdr:col>
      <xdr:colOff>266700</xdr:colOff>
      <xdr:row>34</xdr:row>
      <xdr:rowOff>114300</xdr:rowOff>
    </xdr:from>
    <xdr:to>
      <xdr:col>5</xdr:col>
      <xdr:colOff>66675</xdr:colOff>
      <xdr:row>46</xdr:row>
      <xdr:rowOff>104775</xdr:rowOff>
    </xdr:to>
    <xdr:sp macro="" textlink="">
      <xdr:nvSpPr>
        <xdr:cNvPr id="10" name="フリーフォーム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609725" y="5200650"/>
          <a:ext cx="695325" cy="1857375"/>
        </a:xfrm>
        <a:custGeom>
          <a:avLst/>
          <a:gdLst>
            <a:gd name="connsiteX0" fmla="*/ 52387 w 920749"/>
            <a:gd name="connsiteY0" fmla="*/ 0 h 1952625"/>
            <a:gd name="connsiteX1" fmla="*/ 33337 w 920749"/>
            <a:gd name="connsiteY1" fmla="*/ 723900 h 1952625"/>
            <a:gd name="connsiteX2" fmla="*/ 252412 w 920749"/>
            <a:gd name="connsiteY2" fmla="*/ 981075 h 1952625"/>
            <a:gd name="connsiteX3" fmla="*/ 814387 w 920749"/>
            <a:gd name="connsiteY3" fmla="*/ 990600 h 1952625"/>
            <a:gd name="connsiteX4" fmla="*/ 890587 w 920749"/>
            <a:gd name="connsiteY4" fmla="*/ 1952625 h 1952625"/>
            <a:gd name="connsiteX5" fmla="*/ 890587 w 920749"/>
            <a:gd name="connsiteY5" fmla="*/ 1952625 h 19526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20749" h="1952625">
              <a:moveTo>
                <a:pt x="52387" y="0"/>
              </a:moveTo>
              <a:cubicBezTo>
                <a:pt x="26193" y="280194"/>
                <a:pt x="0" y="560388"/>
                <a:pt x="33337" y="723900"/>
              </a:cubicBezTo>
              <a:cubicBezTo>
                <a:pt x="66674" y="887412"/>
                <a:pt x="122237" y="936625"/>
                <a:pt x="252412" y="981075"/>
              </a:cubicBezTo>
              <a:cubicBezTo>
                <a:pt x="382587" y="1025525"/>
                <a:pt x="708025" y="828675"/>
                <a:pt x="814387" y="990600"/>
              </a:cubicBezTo>
              <a:cubicBezTo>
                <a:pt x="920749" y="1152525"/>
                <a:pt x="890587" y="1952625"/>
                <a:pt x="890587" y="1952625"/>
              </a:cubicBezTo>
              <a:lnTo>
                <a:pt x="890587" y="1952625"/>
              </a:lnTo>
            </a:path>
          </a:pathLst>
        </a:cu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104774</xdr:colOff>
      <xdr:row>39</xdr:row>
      <xdr:rowOff>123825</xdr:rowOff>
    </xdr:from>
    <xdr:to>
      <xdr:col>7</xdr:col>
      <xdr:colOff>323850</xdr:colOff>
      <xdr:row>41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343149" y="6000750"/>
          <a:ext cx="1114426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400"/>
            <a:t>I</a:t>
          </a:r>
          <a:r>
            <a:rPr kumimoji="1" lang="en-US" altLang="ja-JP" sz="1400" baseline="-25000"/>
            <a:t>5</a:t>
          </a:r>
          <a:r>
            <a:rPr kumimoji="1" lang="en-US" altLang="ja-JP" sz="1400"/>
            <a:t>'=987(mA)</a:t>
          </a:r>
          <a:endParaRPr kumimoji="1" lang="ja-JP" altLang="en-US" sz="1400"/>
        </a:p>
      </xdr:txBody>
    </xdr:sp>
    <xdr:clientData/>
  </xdr:twoCellAnchor>
  <xdr:twoCellAnchor>
    <xdr:from>
      <xdr:col>2</xdr:col>
      <xdr:colOff>381000</xdr:colOff>
      <xdr:row>41</xdr:row>
      <xdr:rowOff>111125</xdr:rowOff>
    </xdr:from>
    <xdr:to>
      <xdr:col>4</xdr:col>
      <xdr:colOff>190500</xdr:colOff>
      <xdr:row>46</xdr:row>
      <xdr:rowOff>47625</xdr:rowOff>
    </xdr:to>
    <xdr:sp macro="" textlink="">
      <xdr:nvSpPr>
        <xdr:cNvPr id="12" name="フリーフォーム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276350" y="6292850"/>
          <a:ext cx="704850" cy="708025"/>
        </a:xfrm>
        <a:custGeom>
          <a:avLst/>
          <a:gdLst>
            <a:gd name="connsiteX0" fmla="*/ 0 w 704850"/>
            <a:gd name="connsiteY0" fmla="*/ 117475 h 708025"/>
            <a:gd name="connsiteX1" fmla="*/ 371475 w 704850"/>
            <a:gd name="connsiteY1" fmla="*/ 60325 h 708025"/>
            <a:gd name="connsiteX2" fmla="*/ 638175 w 704850"/>
            <a:gd name="connsiteY2" fmla="*/ 107950 h 708025"/>
            <a:gd name="connsiteX3" fmla="*/ 704850 w 704850"/>
            <a:gd name="connsiteY3" fmla="*/ 708025 h 708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04850" h="708025">
              <a:moveTo>
                <a:pt x="0" y="117475"/>
              </a:moveTo>
              <a:cubicBezTo>
                <a:pt x="132556" y="89693"/>
                <a:pt x="265113" y="61912"/>
                <a:pt x="371475" y="60325"/>
              </a:cubicBezTo>
              <a:cubicBezTo>
                <a:pt x="477837" y="58738"/>
                <a:pt x="582613" y="0"/>
                <a:pt x="638175" y="107950"/>
              </a:cubicBezTo>
              <a:cubicBezTo>
                <a:pt x="693738" y="215900"/>
                <a:pt x="699294" y="461962"/>
                <a:pt x="704850" y="708025"/>
              </a:cubicBezTo>
            </a:path>
          </a:pathLst>
        </a:cu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190500</xdr:colOff>
      <xdr:row>46</xdr:row>
      <xdr:rowOff>47625</xdr:rowOff>
    </xdr:from>
    <xdr:to>
      <xdr:col>4</xdr:col>
      <xdr:colOff>209550</xdr:colOff>
      <xdr:row>48</xdr:row>
      <xdr:rowOff>28575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stCxn id="12" idx="3"/>
        </xdr:cNvCxnSpPr>
      </xdr:nvCxnSpPr>
      <xdr:spPr>
        <a:xfrm>
          <a:off x="1981200" y="7000875"/>
          <a:ext cx="19050" cy="285750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46</xdr:row>
      <xdr:rowOff>104774</xdr:rowOff>
    </xdr:from>
    <xdr:to>
      <xdr:col>5</xdr:col>
      <xdr:colOff>57150</xdr:colOff>
      <xdr:row>48</xdr:row>
      <xdr:rowOff>76200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295525" y="7058024"/>
          <a:ext cx="0" cy="276226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37</xdr:row>
      <xdr:rowOff>85724</xdr:rowOff>
    </xdr:from>
    <xdr:ext cx="1123950" cy="27622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686050" y="5629274"/>
          <a:ext cx="1123950" cy="2762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100"/>
            <a:t>%Z</a:t>
          </a:r>
          <a:r>
            <a:rPr kumimoji="1" lang="en-US" altLang="ja-JP" sz="1100" baseline="-25000"/>
            <a:t>S5</a:t>
          </a:r>
          <a:r>
            <a:rPr kumimoji="1" lang="en-US" altLang="ja-JP" sz="1100"/>
            <a:t>=j34.99[%]</a:t>
          </a:r>
          <a:endParaRPr kumimoji="1" lang="ja-JP" altLang="en-US" sz="1100"/>
        </a:p>
      </xdr:txBody>
    </xdr:sp>
    <xdr:clientData/>
  </xdr:oneCellAnchor>
  <xdr:oneCellAnchor>
    <xdr:from>
      <xdr:col>7</xdr:col>
      <xdr:colOff>266699</xdr:colOff>
      <xdr:row>45</xdr:row>
      <xdr:rowOff>133350</xdr:rowOff>
    </xdr:from>
    <xdr:ext cx="1285875" cy="27622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400424" y="6934200"/>
          <a:ext cx="1285875" cy="2762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100"/>
            <a:t>%Z</a:t>
          </a:r>
          <a:r>
            <a:rPr kumimoji="1" lang="en-US" altLang="ja-JP" sz="1100" baseline="-25000"/>
            <a:t>LC5</a:t>
          </a:r>
          <a:r>
            <a:rPr kumimoji="1" lang="en-US" altLang="ja-JP" sz="1100"/>
            <a:t>=j1,773.8[%]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12</xdr:row>
          <xdr:rowOff>38100</xdr:rowOff>
        </xdr:from>
        <xdr:to>
          <xdr:col>20</xdr:col>
          <xdr:colOff>19050</xdr:colOff>
          <xdr:row>14</xdr:row>
          <xdr:rowOff>123825</xdr:rowOff>
        </xdr:to>
        <xdr:sp macro="" textlink="">
          <xdr:nvSpPr>
            <xdr:cNvPr id="45057" name="Object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02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16</xdr:row>
          <xdr:rowOff>57150</xdr:rowOff>
        </xdr:from>
        <xdr:to>
          <xdr:col>23</xdr:col>
          <xdr:colOff>276225</xdr:colOff>
          <xdr:row>18</xdr:row>
          <xdr:rowOff>123825</xdr:rowOff>
        </xdr:to>
        <xdr:sp macro="" textlink="">
          <xdr:nvSpPr>
            <xdr:cNvPr id="45058" name="Object 2" hidden="1">
              <a:extLst>
                <a:ext uri="{63B3BB69-23CF-44E3-9099-C40C66FF867C}">
                  <a14:compatExt spid="_x0000_s45058"/>
                </a:ext>
                <a:ext uri="{FF2B5EF4-FFF2-40B4-BE49-F238E27FC236}">
                  <a16:creationId xmlns:a16="http://schemas.microsoft.com/office/drawing/2014/main" id="{00000000-0008-0000-0200-00000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20</xdr:row>
          <xdr:rowOff>9525</xdr:rowOff>
        </xdr:from>
        <xdr:to>
          <xdr:col>16</xdr:col>
          <xdr:colOff>333375</xdr:colOff>
          <xdr:row>22</xdr:row>
          <xdr:rowOff>85725</xdr:rowOff>
        </xdr:to>
        <xdr:sp macro="" textlink="">
          <xdr:nvSpPr>
            <xdr:cNvPr id="45059" name="Object 3" hidden="1">
              <a:extLst>
                <a:ext uri="{63B3BB69-23CF-44E3-9099-C40C66FF867C}">
                  <a14:compatExt spid="_x0000_s45059"/>
                </a:ext>
                <a:ext uri="{FF2B5EF4-FFF2-40B4-BE49-F238E27FC236}">
                  <a16:creationId xmlns:a16="http://schemas.microsoft.com/office/drawing/2014/main" id="{00000000-0008-0000-0200-00000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24</xdr:row>
          <xdr:rowOff>57150</xdr:rowOff>
        </xdr:from>
        <xdr:to>
          <xdr:col>16</xdr:col>
          <xdr:colOff>314325</xdr:colOff>
          <xdr:row>25</xdr:row>
          <xdr:rowOff>104775</xdr:rowOff>
        </xdr:to>
        <xdr:sp macro="" textlink="">
          <xdr:nvSpPr>
            <xdr:cNvPr id="45060" name="Object 4" hidden="1">
              <a:extLst>
                <a:ext uri="{63B3BB69-23CF-44E3-9099-C40C66FF867C}">
                  <a14:compatExt spid="_x0000_s45060"/>
                </a:ext>
                <a:ext uri="{FF2B5EF4-FFF2-40B4-BE49-F238E27FC236}">
                  <a16:creationId xmlns:a16="http://schemas.microsoft.com/office/drawing/2014/main" id="{00000000-0008-0000-0200-00000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34</xdr:row>
          <xdr:rowOff>38100</xdr:rowOff>
        </xdr:from>
        <xdr:to>
          <xdr:col>20</xdr:col>
          <xdr:colOff>123825</xdr:colOff>
          <xdr:row>36</xdr:row>
          <xdr:rowOff>114300</xdr:rowOff>
        </xdr:to>
        <xdr:sp macro="" textlink="">
          <xdr:nvSpPr>
            <xdr:cNvPr id="45063" name="Object 7" hidden="1">
              <a:extLst>
                <a:ext uri="{63B3BB69-23CF-44E3-9099-C40C66FF867C}">
                  <a14:compatExt spid="_x0000_s45063"/>
                </a:ext>
                <a:ext uri="{FF2B5EF4-FFF2-40B4-BE49-F238E27FC236}">
                  <a16:creationId xmlns:a16="http://schemas.microsoft.com/office/drawing/2014/main" id="{00000000-0008-0000-0200-000007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39</xdr:row>
          <xdr:rowOff>47625</xdr:rowOff>
        </xdr:from>
        <xdr:to>
          <xdr:col>16</xdr:col>
          <xdr:colOff>390525</xdr:colOff>
          <xdr:row>40</xdr:row>
          <xdr:rowOff>123825</xdr:rowOff>
        </xdr:to>
        <xdr:sp macro="" textlink="">
          <xdr:nvSpPr>
            <xdr:cNvPr id="45064" name="Object 8" hidden="1">
              <a:extLst>
                <a:ext uri="{63B3BB69-23CF-44E3-9099-C40C66FF867C}">
                  <a14:compatExt spid="_x0000_s45064"/>
                </a:ext>
                <a:ext uri="{FF2B5EF4-FFF2-40B4-BE49-F238E27FC236}">
                  <a16:creationId xmlns:a16="http://schemas.microsoft.com/office/drawing/2014/main" id="{00000000-0008-0000-0200-000008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30</xdr:row>
          <xdr:rowOff>66675</xdr:rowOff>
        </xdr:from>
        <xdr:to>
          <xdr:col>23</xdr:col>
          <xdr:colOff>266700</xdr:colOff>
          <xdr:row>32</xdr:row>
          <xdr:rowOff>28575</xdr:rowOff>
        </xdr:to>
        <xdr:sp macro="" textlink="">
          <xdr:nvSpPr>
            <xdr:cNvPr id="45091" name="Object 35" hidden="1">
              <a:extLst>
                <a:ext uri="{63B3BB69-23CF-44E3-9099-C40C66FF867C}">
                  <a14:compatExt spid="_x0000_s45091"/>
                </a:ext>
                <a:ext uri="{FF2B5EF4-FFF2-40B4-BE49-F238E27FC236}">
                  <a16:creationId xmlns:a16="http://schemas.microsoft.com/office/drawing/2014/main" id="{00000000-0008-0000-0200-00002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47625</xdr:rowOff>
        </xdr:from>
        <xdr:to>
          <xdr:col>4</xdr:col>
          <xdr:colOff>0</xdr:colOff>
          <xdr:row>37</xdr:row>
          <xdr:rowOff>38100</xdr:rowOff>
        </xdr:to>
        <xdr:sp macro="" textlink="">
          <xdr:nvSpPr>
            <xdr:cNvPr id="38914" name="Object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4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13" Type="http://schemas.openxmlformats.org/officeDocument/2006/relationships/image" Target="../media/image1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12.emf"/><Relationship Id="rId12" Type="http://schemas.openxmlformats.org/officeDocument/2006/relationships/oleObject" Target="../embeddings/oleObject13.bin"/><Relationship Id="rId17" Type="http://schemas.openxmlformats.org/officeDocument/2006/relationships/image" Target="../media/image16.emf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15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0.bin"/><Relationship Id="rId11" Type="http://schemas.openxmlformats.org/officeDocument/2006/relationships/image" Target="../media/image14.emf"/><Relationship Id="rId5" Type="http://schemas.openxmlformats.org/officeDocument/2006/relationships/image" Target="../media/image11.emf"/><Relationship Id="rId15" Type="http://schemas.openxmlformats.org/officeDocument/2006/relationships/image" Target="../media/image8.emf"/><Relationship Id="rId10" Type="http://schemas.openxmlformats.org/officeDocument/2006/relationships/oleObject" Target="../embeddings/oleObject12.bin"/><Relationship Id="rId4" Type="http://schemas.openxmlformats.org/officeDocument/2006/relationships/oleObject" Target="../embeddings/oleObject9.bin"/><Relationship Id="rId9" Type="http://schemas.openxmlformats.org/officeDocument/2006/relationships/image" Target="../media/image13.emf"/><Relationship Id="rId14" Type="http://schemas.openxmlformats.org/officeDocument/2006/relationships/oleObject" Target="../embeddings/oleObject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7.emf"/><Relationship Id="rId4" Type="http://schemas.openxmlformats.org/officeDocument/2006/relationships/oleObject" Target="../embeddings/oleObject1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4"/>
  <sheetViews>
    <sheetView showGridLines="0" tabSelected="1" zoomScaleNormal="100" zoomScaleSheetLayoutView="100" zoomScalePageLayoutView="55" workbookViewId="0">
      <selection activeCell="X31" sqref="X31"/>
    </sheetView>
  </sheetViews>
  <sheetFormatPr defaultRowHeight="11.25" x14ac:dyDescent="0.15"/>
  <cols>
    <col min="1" max="1" width="3" style="47" customWidth="1"/>
    <col min="2" max="2" width="6" style="47" customWidth="1"/>
    <col min="3" max="3" width="16.375" style="47" customWidth="1"/>
    <col min="4" max="5" width="8.875" style="47" customWidth="1"/>
    <col min="6" max="6" width="4.5" style="47" bestFit="1" customWidth="1"/>
    <col min="7" max="8" width="5.875" style="47" customWidth="1"/>
    <col min="9" max="9" width="6" style="47" customWidth="1"/>
    <col min="10" max="22" width="5.875" style="47" customWidth="1"/>
    <col min="23" max="23" width="3.5" style="47" customWidth="1"/>
    <col min="24" max="24" width="32.75" style="47" customWidth="1"/>
    <col min="25" max="25" width="3.75" style="47" customWidth="1"/>
    <col min="26" max="16384" width="9" style="47"/>
  </cols>
  <sheetData>
    <row r="1" spans="1:25" ht="14.25" x14ac:dyDescent="0.15">
      <c r="A1" s="132"/>
      <c r="B1" s="48"/>
      <c r="C1" s="48"/>
      <c r="D1" s="48"/>
      <c r="V1" s="3" t="s">
        <v>21</v>
      </c>
    </row>
    <row r="2" spans="1:25" ht="14.25" x14ac:dyDescent="0.15">
      <c r="G2" s="132" t="s">
        <v>59</v>
      </c>
      <c r="H2" s="48"/>
      <c r="I2" s="48"/>
      <c r="J2" s="48"/>
      <c r="K2" s="48"/>
      <c r="L2" s="48"/>
      <c r="M2" s="49"/>
      <c r="N2" s="48"/>
      <c r="S2" s="325" t="s">
        <v>30</v>
      </c>
      <c r="T2" s="326"/>
      <c r="U2" s="327" t="s">
        <v>22</v>
      </c>
      <c r="V2" s="328"/>
    </row>
    <row r="3" spans="1:25" ht="11.25" customHeight="1" x14ac:dyDescent="0.15">
      <c r="G3" s="48"/>
      <c r="H3" s="48"/>
      <c r="I3" s="48"/>
      <c r="J3" s="48"/>
      <c r="K3" s="48"/>
      <c r="L3" s="48"/>
      <c r="M3" s="48"/>
      <c r="N3" s="48"/>
      <c r="S3" s="307" t="s">
        <v>31</v>
      </c>
      <c r="T3" s="329"/>
      <c r="U3" s="330"/>
      <c r="V3" s="331"/>
    </row>
    <row r="4" spans="1:25" ht="12" customHeight="1" x14ac:dyDescent="0.15">
      <c r="A4" s="332" t="s">
        <v>32</v>
      </c>
      <c r="B4" s="333"/>
      <c r="C4" s="343" t="s">
        <v>252</v>
      </c>
      <c r="D4" s="344"/>
      <c r="E4" s="45" t="s">
        <v>1</v>
      </c>
      <c r="F4" s="341" t="s">
        <v>253</v>
      </c>
      <c r="G4" s="342"/>
      <c r="H4" s="46" t="s">
        <v>2</v>
      </c>
      <c r="I4" s="292">
        <v>6.6</v>
      </c>
      <c r="J4" s="101" t="s">
        <v>64</v>
      </c>
      <c r="K4" s="334" t="s">
        <v>13</v>
      </c>
      <c r="L4" s="335"/>
      <c r="M4" s="291">
        <v>800</v>
      </c>
      <c r="N4" s="111" t="s">
        <v>65</v>
      </c>
      <c r="O4" s="338" t="s">
        <v>46</v>
      </c>
      <c r="P4" s="333"/>
      <c r="Q4" s="290">
        <f>IF(Y8=0,1,IF(M4&lt;=300,1,IF(M4&lt;=500,0.9,IF(M4&lt;=1000,0.85,0.8))))</f>
        <v>0.85</v>
      </c>
      <c r="R4" s="47" t="s">
        <v>68</v>
      </c>
      <c r="S4" s="339" t="s">
        <v>66</v>
      </c>
      <c r="T4" s="340"/>
      <c r="U4" s="336" t="s">
        <v>22</v>
      </c>
      <c r="V4" s="337"/>
    </row>
    <row r="5" spans="1:25" ht="12" customHeight="1" x14ac:dyDescent="0.15">
      <c r="R5" s="48"/>
    </row>
    <row r="6" spans="1:25" ht="12" customHeight="1" x14ac:dyDescent="0.15">
      <c r="A6" s="322" t="s">
        <v>33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4"/>
      <c r="M6" s="322" t="s">
        <v>34</v>
      </c>
      <c r="N6" s="323"/>
      <c r="O6" s="323"/>
      <c r="P6" s="323"/>
      <c r="Q6" s="323"/>
      <c r="R6" s="323"/>
      <c r="S6" s="323"/>
      <c r="T6" s="323"/>
      <c r="U6" s="323"/>
      <c r="V6" s="324"/>
      <c r="W6" s="47" t="s">
        <v>279</v>
      </c>
    </row>
    <row r="7" spans="1:25" ht="12" customHeight="1" x14ac:dyDescent="0.15">
      <c r="A7" s="50"/>
      <c r="B7" s="51"/>
      <c r="C7" s="51" t="s">
        <v>69</v>
      </c>
      <c r="D7" s="51"/>
      <c r="E7" s="52"/>
      <c r="F7" s="53"/>
      <c r="G7" s="112" t="s">
        <v>70</v>
      </c>
      <c r="H7" s="113" t="s">
        <v>15</v>
      </c>
      <c r="I7" s="113" t="s">
        <v>71</v>
      </c>
      <c r="J7" s="113" t="s">
        <v>16</v>
      </c>
      <c r="K7" s="113" t="s">
        <v>17</v>
      </c>
      <c r="L7" s="114" t="s">
        <v>72</v>
      </c>
      <c r="M7" s="115" t="s">
        <v>73</v>
      </c>
      <c r="N7" s="113" t="s">
        <v>74</v>
      </c>
      <c r="O7" s="116" t="s">
        <v>48</v>
      </c>
      <c r="P7" s="53"/>
      <c r="Q7" s="53"/>
      <c r="R7" s="53"/>
      <c r="S7" s="53"/>
      <c r="T7" s="53"/>
      <c r="U7" s="53"/>
      <c r="V7" s="54"/>
      <c r="W7" s="256" t="s">
        <v>278</v>
      </c>
      <c r="X7" s="257" t="s">
        <v>277</v>
      </c>
      <c r="Y7" s="86">
        <f>IF(W7="○",1,0)</f>
        <v>1</v>
      </c>
    </row>
    <row r="8" spans="1:25" ht="12" customHeight="1" x14ac:dyDescent="0.15">
      <c r="A8" s="55"/>
      <c r="B8" s="56"/>
      <c r="C8" s="57"/>
      <c r="D8" s="58"/>
      <c r="E8" s="59"/>
      <c r="F8" s="59"/>
      <c r="G8" s="60" t="s">
        <v>75</v>
      </c>
      <c r="I8" s="60" t="s">
        <v>75</v>
      </c>
      <c r="J8" s="60" t="s">
        <v>76</v>
      </c>
      <c r="K8" s="60" t="s">
        <v>77</v>
      </c>
      <c r="L8" s="61" t="s">
        <v>78</v>
      </c>
      <c r="M8" s="121" t="s">
        <v>75</v>
      </c>
      <c r="N8" s="60" t="s">
        <v>79</v>
      </c>
      <c r="O8" s="48"/>
      <c r="P8" s="48"/>
      <c r="Q8" s="48"/>
      <c r="R8" s="48"/>
      <c r="S8" s="48"/>
      <c r="T8" s="48"/>
      <c r="U8" s="48"/>
      <c r="V8" s="62"/>
      <c r="W8" s="256" t="s">
        <v>283</v>
      </c>
      <c r="X8" s="258" t="s">
        <v>284</v>
      </c>
      <c r="Y8" s="86">
        <f>IF(W8="○",2,0)</f>
        <v>2</v>
      </c>
    </row>
    <row r="9" spans="1:25" ht="12" customHeight="1" x14ac:dyDescent="0.15">
      <c r="A9" s="55"/>
      <c r="B9" s="58"/>
      <c r="C9" s="63"/>
      <c r="D9" s="59"/>
      <c r="E9" s="59"/>
      <c r="F9" s="59"/>
      <c r="G9" s="60" t="s">
        <v>80</v>
      </c>
      <c r="H9" s="60" t="s">
        <v>81</v>
      </c>
      <c r="I9" s="60" t="s">
        <v>82</v>
      </c>
      <c r="J9" s="60" t="s">
        <v>43</v>
      </c>
      <c r="K9" s="60" t="s">
        <v>83</v>
      </c>
      <c r="L9" s="61" t="s">
        <v>82</v>
      </c>
      <c r="M9" s="121" t="s">
        <v>84</v>
      </c>
      <c r="N9" s="60" t="s">
        <v>85</v>
      </c>
      <c r="O9" s="118" t="s">
        <v>119</v>
      </c>
      <c r="P9" s="118"/>
      <c r="Q9" s="118"/>
      <c r="R9" s="118"/>
      <c r="S9" s="118"/>
      <c r="T9" s="118"/>
      <c r="U9" s="118"/>
      <c r="V9" s="119"/>
      <c r="W9" s="256" t="s">
        <v>278</v>
      </c>
      <c r="X9" s="257" t="s">
        <v>275</v>
      </c>
      <c r="Y9" s="86">
        <f>IF(W9="○",4,0)</f>
        <v>4</v>
      </c>
    </row>
    <row r="10" spans="1:25" ht="12" customHeight="1" x14ac:dyDescent="0.15">
      <c r="A10" s="55" t="s">
        <v>18</v>
      </c>
      <c r="B10" s="58"/>
      <c r="C10" s="63" t="s">
        <v>86</v>
      </c>
      <c r="D10" s="59" t="s">
        <v>87</v>
      </c>
      <c r="E10" s="59" t="s">
        <v>88</v>
      </c>
      <c r="F10" s="59" t="s">
        <v>19</v>
      </c>
      <c r="G10" s="60"/>
      <c r="H10" s="60"/>
      <c r="I10" s="64" t="s">
        <v>89</v>
      </c>
      <c r="J10" s="60"/>
      <c r="K10" s="60"/>
      <c r="L10" s="61"/>
      <c r="M10" s="122" t="s">
        <v>90</v>
      </c>
      <c r="N10" s="123"/>
      <c r="O10" s="48"/>
      <c r="P10" s="48"/>
      <c r="Q10" s="48"/>
      <c r="R10" s="48"/>
      <c r="S10" s="48"/>
      <c r="T10" s="48"/>
      <c r="U10" s="48"/>
      <c r="V10" s="62"/>
      <c r="W10" s="256" t="s">
        <v>278</v>
      </c>
      <c r="X10" s="258" t="s">
        <v>276</v>
      </c>
      <c r="Y10" s="86">
        <f>IF(W10="○",8,0)</f>
        <v>8</v>
      </c>
    </row>
    <row r="11" spans="1:25" ht="12" customHeight="1" x14ac:dyDescent="0.15">
      <c r="A11" s="55"/>
      <c r="B11" s="58"/>
      <c r="C11" s="65"/>
      <c r="D11" s="58"/>
      <c r="E11" s="59"/>
      <c r="F11" s="58"/>
      <c r="G11" s="60"/>
      <c r="H11" s="60"/>
      <c r="I11" s="64" t="s">
        <v>91</v>
      </c>
      <c r="J11" s="60"/>
      <c r="K11" s="60" t="s">
        <v>92</v>
      </c>
      <c r="L11" s="61" t="s">
        <v>93</v>
      </c>
      <c r="M11" s="124" t="s">
        <v>94</v>
      </c>
      <c r="N11" s="123" t="s">
        <v>95</v>
      </c>
      <c r="O11" s="48"/>
      <c r="P11" s="48"/>
      <c r="Q11" s="48"/>
      <c r="R11" s="48"/>
      <c r="S11" s="48"/>
      <c r="T11" s="48"/>
      <c r="U11" s="48"/>
      <c r="V11" s="62"/>
      <c r="X11" s="259" t="s">
        <v>280</v>
      </c>
      <c r="Y11" s="259">
        <f>SUM(Y7:Y10)</f>
        <v>15</v>
      </c>
    </row>
    <row r="12" spans="1:25" ht="12" customHeight="1" x14ac:dyDescent="0.15">
      <c r="A12" s="66"/>
      <c r="B12" s="67"/>
      <c r="C12" s="68"/>
      <c r="D12" s="67"/>
      <c r="E12" s="69"/>
      <c r="F12" s="69"/>
      <c r="G12" s="70" t="s">
        <v>116</v>
      </c>
      <c r="H12" s="70"/>
      <c r="I12" s="70" t="s">
        <v>116</v>
      </c>
      <c r="J12" s="70"/>
      <c r="K12" s="70"/>
      <c r="L12" s="71" t="s">
        <v>116</v>
      </c>
      <c r="M12" s="72" t="s">
        <v>117</v>
      </c>
      <c r="N12" s="70" t="s">
        <v>118</v>
      </c>
      <c r="O12" s="73" t="s">
        <v>96</v>
      </c>
      <c r="P12" s="74" t="s">
        <v>97</v>
      </c>
      <c r="Q12" s="74" t="s">
        <v>6</v>
      </c>
      <c r="R12" s="74" t="s">
        <v>7</v>
      </c>
      <c r="S12" s="74" t="s">
        <v>8</v>
      </c>
      <c r="T12" s="74" t="s">
        <v>9</v>
      </c>
      <c r="U12" s="74" t="s">
        <v>10</v>
      </c>
      <c r="V12" s="75" t="s">
        <v>11</v>
      </c>
      <c r="X12" s="259" t="s">
        <v>281</v>
      </c>
      <c r="Y12" s="259">
        <f>Y7+Y9</f>
        <v>5</v>
      </c>
    </row>
    <row r="13" spans="1:25" ht="12" customHeight="1" x14ac:dyDescent="0.15">
      <c r="A13" s="76">
        <v>1</v>
      </c>
      <c r="B13" s="320" t="s">
        <v>254</v>
      </c>
      <c r="C13" s="321"/>
      <c r="D13" s="276" t="s">
        <v>256</v>
      </c>
      <c r="E13" s="277" t="s">
        <v>256</v>
      </c>
      <c r="F13" s="278">
        <v>3</v>
      </c>
      <c r="G13" s="279">
        <v>3</v>
      </c>
      <c r="H13" s="278">
        <v>6</v>
      </c>
      <c r="I13" s="254">
        <f>IF(G13="","",G13*H13)</f>
        <v>18</v>
      </c>
      <c r="J13" s="285">
        <v>33</v>
      </c>
      <c r="K13" s="117">
        <f>IF(J13=10,"入力",VLOOKUP(J13,基礎Dt!$F$4:$O$24,2))</f>
        <v>1.8</v>
      </c>
      <c r="L13" s="198">
        <f t="shared" ref="L13:L18" si="0">IF(I13="",0,I13*K13)</f>
        <v>32.4</v>
      </c>
      <c r="M13" s="255">
        <f>IF(I13="","",I13*1000/(SQRT(3)*$I$4))</f>
        <v>1574.5916432444342</v>
      </c>
      <c r="N13" s="287">
        <v>55</v>
      </c>
      <c r="O13" s="208">
        <f>IF(M13="",0,M13*N13/100*VLOOKUP(J13,基礎Dt!F$4:O$24,3)/100)</f>
        <v>259.80762113533166</v>
      </c>
      <c r="P13" s="208">
        <f>IF(M13="",0,M13*N13/100*VLOOKUP(J13,基礎Dt!F$4:O$24,4)/100)</f>
        <v>112.58330249197705</v>
      </c>
      <c r="Q13" s="208">
        <f>IF(M13="",0,M13*N13/100*VLOOKUP(J13,基礎Dt!F$4:O$24,5)/100)</f>
        <v>72.746133917892863</v>
      </c>
      <c r="R13" s="208">
        <f>IF(M13="",0,M13*N13/100*VLOOKUP(J13,基礎Dt!F$4:O$24,6)/100)</f>
        <v>43.301270189221938</v>
      </c>
      <c r="S13" s="208">
        <f>IF(M13="",0,M13*N13/100*VLOOKUP(J13,基礎Dt!F$4:O$24,7)/100)</f>
        <v>40.703193977868629</v>
      </c>
      <c r="T13" s="208">
        <f>IF(M13="",0,M13*N13/100*VLOOKUP(J13,基礎Dt!F$4:O$24,8)/100)</f>
        <v>27.712812921102046</v>
      </c>
      <c r="U13" s="208">
        <f>IF(M13="",0,M13*N13/100*VLOOKUP(J13,基礎Dt!F$4:O$24,9)/100)</f>
        <v>25.980762113533164</v>
      </c>
      <c r="V13" s="245">
        <f>IF(M13="",0,M13*N13/100*VLOOKUP(J13,基礎Dt!F$4:O$24,10)/100)</f>
        <v>19.052558883257653</v>
      </c>
    </row>
    <row r="14" spans="1:25" ht="12" customHeight="1" x14ac:dyDescent="0.15">
      <c r="A14" s="77">
        <v>2</v>
      </c>
      <c r="B14" s="320" t="s">
        <v>255</v>
      </c>
      <c r="C14" s="321"/>
      <c r="D14" s="276" t="s">
        <v>256</v>
      </c>
      <c r="E14" s="277" t="s">
        <v>256</v>
      </c>
      <c r="F14" s="278">
        <v>3</v>
      </c>
      <c r="G14" s="279">
        <v>6.77</v>
      </c>
      <c r="H14" s="278">
        <v>1</v>
      </c>
      <c r="I14" s="254">
        <f t="shared" ref="I14:I32" si="1">IF(G14="","",G14*H14)</f>
        <v>6.77</v>
      </c>
      <c r="J14" s="285">
        <v>31</v>
      </c>
      <c r="K14" s="117">
        <f>IF(J14=10,"入力",VLOOKUP(J14,基礎Dt!$F$4:$O$24,2))</f>
        <v>3.4</v>
      </c>
      <c r="L14" s="198">
        <f t="shared" si="0"/>
        <v>23.017999999999997</v>
      </c>
      <c r="M14" s="255">
        <f t="shared" ref="M14:M32" si="2">IF(I14="","",I14*1000/(SQRT(3)*$I$4))</f>
        <v>592.22141248693436</v>
      </c>
      <c r="N14" s="287">
        <v>25</v>
      </c>
      <c r="O14" s="208">
        <f>IF(M14="",0,M14*N14/100*VLOOKUP(J14,基礎Dt!F$4:O$24,3)/100)</f>
        <v>96.235979529126837</v>
      </c>
      <c r="P14" s="208">
        <f>IF(M14="",0,M14*N14/100*VLOOKUP(J14,基礎Dt!F$4:O$24,4)/100)</f>
        <v>60.702694779910772</v>
      </c>
      <c r="Q14" s="208">
        <f>IF(M14="",0,M14*N14/100*VLOOKUP(J14,基礎Dt!F$4:O$24,5)/100)</f>
        <v>12.584705015347357</v>
      </c>
      <c r="R14" s="208">
        <f>IF(M14="",0,M14*N14/100*VLOOKUP(J14,基礎Dt!F$4:O$24,6)/100)</f>
        <v>11.400262190373487</v>
      </c>
      <c r="S14" s="208">
        <f>IF(M14="",0,M14*N14/100*VLOOKUP(J14,基礎Dt!F$4:O$24,7)/100)</f>
        <v>6.3663801842345435</v>
      </c>
      <c r="T14" s="208">
        <f>IF(M14="",0,M14*N14/100*VLOOKUP(J14,基礎Dt!F$4:O$24,8)/100)</f>
        <v>4.5897159467737412</v>
      </c>
      <c r="U14" s="208">
        <f>IF(M14="",0,M14*N14/100*VLOOKUP(J14,基礎Dt!F$4:O$24,9)/100)</f>
        <v>3.8494391811650734</v>
      </c>
      <c r="V14" s="245">
        <f>IF(M14="",0,M14*N14/100*VLOOKUP(J14,基礎Dt!F$4:O$24,10)/100)</f>
        <v>2.6649963561912045</v>
      </c>
    </row>
    <row r="15" spans="1:25" ht="12" customHeight="1" x14ac:dyDescent="0.15">
      <c r="A15" s="77">
        <v>3</v>
      </c>
      <c r="B15" s="320"/>
      <c r="C15" s="321"/>
      <c r="D15" s="276"/>
      <c r="E15" s="277"/>
      <c r="F15" s="278"/>
      <c r="G15" s="279"/>
      <c r="H15" s="278"/>
      <c r="I15" s="254" t="str">
        <f t="shared" si="1"/>
        <v/>
      </c>
      <c r="J15" s="285"/>
      <c r="K15" s="117">
        <f>IF(J15=10,"入力",VLOOKUP(J15,基礎Dt!$F$4:$O$24,2))</f>
        <v>0</v>
      </c>
      <c r="L15" s="198">
        <f t="shared" si="0"/>
        <v>0</v>
      </c>
      <c r="M15" s="255" t="str">
        <f t="shared" si="2"/>
        <v/>
      </c>
      <c r="N15" s="287"/>
      <c r="O15" s="208">
        <f>IF(M15="",0,M15*N15/100*VLOOKUP(J15,基礎Dt!F$4:O$24,3)/100)</f>
        <v>0</v>
      </c>
      <c r="P15" s="208">
        <f>IF(M15="",0,M15*N15/100*VLOOKUP(J15,基礎Dt!F$4:O$24,4)/100)</f>
        <v>0</v>
      </c>
      <c r="Q15" s="208">
        <f>IF(M15="",0,M15*N15/100*VLOOKUP(J15,基礎Dt!F$4:O$24,5)/100)</f>
        <v>0</v>
      </c>
      <c r="R15" s="208">
        <f>IF(M15="",0,M15*N15/100*VLOOKUP(J15,基礎Dt!F$4:O$24,6)/100)</f>
        <v>0</v>
      </c>
      <c r="S15" s="208">
        <f>IF(M15="",0,M15*N15/100*VLOOKUP(J15,基礎Dt!F$4:O$24,7)/100)</f>
        <v>0</v>
      </c>
      <c r="T15" s="208">
        <f>IF(M15="",0,M15*N15/100*VLOOKUP(J15,基礎Dt!F$4:O$24,8)/100)</f>
        <v>0</v>
      </c>
      <c r="U15" s="208">
        <f>IF(M15="",0,M15*N15/100*VLOOKUP(J15,基礎Dt!F$4:O$24,9)/100)</f>
        <v>0</v>
      </c>
      <c r="V15" s="245">
        <f>IF(M15="",0,M15*N15/100*VLOOKUP(J15,基礎Dt!F$4:O$24,10)/100)</f>
        <v>0</v>
      </c>
    </row>
    <row r="16" spans="1:25" ht="12" customHeight="1" x14ac:dyDescent="0.15">
      <c r="A16" s="77">
        <v>4</v>
      </c>
      <c r="B16" s="320"/>
      <c r="C16" s="321"/>
      <c r="D16" s="276"/>
      <c r="E16" s="277"/>
      <c r="F16" s="278"/>
      <c r="G16" s="280"/>
      <c r="H16" s="281"/>
      <c r="I16" s="254" t="str">
        <f t="shared" si="1"/>
        <v/>
      </c>
      <c r="J16" s="285"/>
      <c r="K16" s="117">
        <f>IF(J16=10,"入力",VLOOKUP(J16,基礎Dt!$F$4:$O$24,2))</f>
        <v>0</v>
      </c>
      <c r="L16" s="198">
        <f t="shared" si="0"/>
        <v>0</v>
      </c>
      <c r="M16" s="255" t="str">
        <f t="shared" si="2"/>
        <v/>
      </c>
      <c r="N16" s="287"/>
      <c r="O16" s="208">
        <f>IF(M16="",0,M16*N16/100*VLOOKUP(J16,基礎Dt!F$4:O$24,3)/100)</f>
        <v>0</v>
      </c>
      <c r="P16" s="208">
        <f>IF(M16="",0,M16*N16/100*VLOOKUP(J16,基礎Dt!F$4:O$24,4)/100)</f>
        <v>0</v>
      </c>
      <c r="Q16" s="208">
        <f>IF(M16="",0,M16*N16/100*VLOOKUP(J16,基礎Dt!F$4:O$24,5)/100)</f>
        <v>0</v>
      </c>
      <c r="R16" s="208">
        <f>IF(M16="",0,M16*N16/100*VLOOKUP(J16,基礎Dt!F$4:O$24,6)/100)</f>
        <v>0</v>
      </c>
      <c r="S16" s="208">
        <f>IF(M16="",0,M16*N16/100*VLOOKUP(J16,基礎Dt!F$4:O$24,7)/100)</f>
        <v>0</v>
      </c>
      <c r="T16" s="208">
        <f>IF(M16="",0,M16*N16/100*VLOOKUP(J16,基礎Dt!F$4:O$24,8)/100)</f>
        <v>0</v>
      </c>
      <c r="U16" s="208">
        <f>IF(M16="",0,M16*N16/100*VLOOKUP(J16,基礎Dt!F$4:O$24,9)/100)</f>
        <v>0</v>
      </c>
      <c r="V16" s="245">
        <f>IF(M16="",0,M16*N16/100*VLOOKUP(J16,基礎Dt!F$4:O$24,10)/100)</f>
        <v>0</v>
      </c>
    </row>
    <row r="17" spans="1:22" ht="12" customHeight="1" x14ac:dyDescent="0.15">
      <c r="A17" s="77">
        <v>5</v>
      </c>
      <c r="B17" s="320"/>
      <c r="C17" s="321"/>
      <c r="D17" s="276"/>
      <c r="E17" s="277"/>
      <c r="F17" s="278"/>
      <c r="G17" s="280"/>
      <c r="H17" s="281"/>
      <c r="I17" s="254" t="str">
        <f t="shared" si="1"/>
        <v/>
      </c>
      <c r="J17" s="285"/>
      <c r="K17" s="117">
        <f>IF(J17=10,"入力",VLOOKUP(J17,基礎Dt!$F$4:$O$24,2))</f>
        <v>0</v>
      </c>
      <c r="L17" s="198">
        <f t="shared" si="0"/>
        <v>0</v>
      </c>
      <c r="M17" s="255" t="str">
        <f t="shared" si="2"/>
        <v/>
      </c>
      <c r="N17" s="287"/>
      <c r="O17" s="208">
        <f>IF(M17="",0,M17*N17/100*VLOOKUP(J17,基礎Dt!F$4:O$24,3)/100)</f>
        <v>0</v>
      </c>
      <c r="P17" s="208">
        <f>IF(M17="",0,M17*N17/100*VLOOKUP(J17,基礎Dt!F$4:O$24,4)/100)</f>
        <v>0</v>
      </c>
      <c r="Q17" s="208">
        <f>IF(M17="",0,M17*N17/100*VLOOKUP(J17,基礎Dt!F$4:O$24,5)/100)</f>
        <v>0</v>
      </c>
      <c r="R17" s="208">
        <f>IF(M17="",0,M17*N17/100*VLOOKUP(J17,基礎Dt!F$4:O$24,6)/100)</f>
        <v>0</v>
      </c>
      <c r="S17" s="208">
        <f>IF(M17="",0,M17*N17/100*VLOOKUP(J17,基礎Dt!F$4:O$24,7)/100)</f>
        <v>0</v>
      </c>
      <c r="T17" s="208">
        <f>IF(M17="",0,M17*N17/100*VLOOKUP(J17,基礎Dt!F$4:O$24,8)/100)</f>
        <v>0</v>
      </c>
      <c r="U17" s="208">
        <f>IF(M17="",0,M17*N17/100*VLOOKUP(J17,基礎Dt!F$4:O$24,9)/100)</f>
        <v>0</v>
      </c>
      <c r="V17" s="245">
        <f>IF(M17="",0,M17*N17/100*VLOOKUP(J17,基礎Dt!F$4:O$24,10)/100)</f>
        <v>0</v>
      </c>
    </row>
    <row r="18" spans="1:22" ht="12" customHeight="1" x14ac:dyDescent="0.15">
      <c r="A18" s="77">
        <v>6</v>
      </c>
      <c r="B18" s="320"/>
      <c r="C18" s="321"/>
      <c r="D18" s="276"/>
      <c r="E18" s="277"/>
      <c r="F18" s="278"/>
      <c r="G18" s="280"/>
      <c r="H18" s="281"/>
      <c r="I18" s="254" t="str">
        <f t="shared" si="1"/>
        <v/>
      </c>
      <c r="J18" s="285"/>
      <c r="K18" s="117">
        <f>IF(J18=10,"入力",VLOOKUP(J18,基礎Dt!$F$4:$O$24,2))</f>
        <v>0</v>
      </c>
      <c r="L18" s="198">
        <f t="shared" si="0"/>
        <v>0</v>
      </c>
      <c r="M18" s="255" t="str">
        <f t="shared" si="2"/>
        <v/>
      </c>
      <c r="N18" s="288"/>
      <c r="O18" s="208">
        <f>IF(M18="",0,M18*N18/100*VLOOKUP(J18,基礎Dt!F$4:O$24,3)/100)</f>
        <v>0</v>
      </c>
      <c r="P18" s="208">
        <f>IF(M18="",0,M18*N18/100*VLOOKUP(J18,基礎Dt!F$4:O$24,4)/100)</f>
        <v>0</v>
      </c>
      <c r="Q18" s="208">
        <f>IF(M18="",0,M18*N18/100*VLOOKUP(J18,基礎Dt!F$4:O$24,5)/100)</f>
        <v>0</v>
      </c>
      <c r="R18" s="208">
        <f>IF(M18="",0,M18*N18/100*VLOOKUP(J18,基礎Dt!F$4:O$24,6)/100)</f>
        <v>0</v>
      </c>
      <c r="S18" s="208">
        <f>IF(M18="",0,M18*N18/100*VLOOKUP(J18,基礎Dt!F$4:O$24,7)/100)</f>
        <v>0</v>
      </c>
      <c r="T18" s="208">
        <f>IF(M18="",0,M18*N18/100*VLOOKUP(J18,基礎Dt!F$4:O$24,8)/100)</f>
        <v>0</v>
      </c>
      <c r="U18" s="208">
        <f>IF(M18="",0,M18*N18/100*VLOOKUP(J18,基礎Dt!F$4:O$24,9)/100)</f>
        <v>0</v>
      </c>
      <c r="V18" s="245">
        <f>IF(M18="",0,M18*N18/100*VLOOKUP(J18,基礎Dt!F$4:O$24,10)/100)</f>
        <v>0</v>
      </c>
    </row>
    <row r="19" spans="1:22" ht="12" customHeight="1" x14ac:dyDescent="0.15">
      <c r="A19" s="77">
        <v>7</v>
      </c>
      <c r="B19" s="320"/>
      <c r="C19" s="321"/>
      <c r="D19" s="276"/>
      <c r="E19" s="277"/>
      <c r="F19" s="278"/>
      <c r="G19" s="280"/>
      <c r="H19" s="281"/>
      <c r="I19" s="254" t="str">
        <f t="shared" si="1"/>
        <v/>
      </c>
      <c r="J19" s="285"/>
      <c r="K19" s="117">
        <f>IF(J19=10,"入力",VLOOKUP(J19,基礎Dt!$F$4:$O$24,2))</f>
        <v>0</v>
      </c>
      <c r="L19" s="198">
        <f t="shared" ref="L19:L32" si="3">IF(I19="",0,I19*K19)</f>
        <v>0</v>
      </c>
      <c r="M19" s="255" t="str">
        <f t="shared" si="2"/>
        <v/>
      </c>
      <c r="N19" s="288"/>
      <c r="O19" s="208">
        <f>IF(M19="",0,M19*N19/100*VLOOKUP(J19,基礎Dt!F$4:O$24,3)/100)</f>
        <v>0</v>
      </c>
      <c r="P19" s="208">
        <f>IF(M19="",0,M19*N19/100*VLOOKUP(J19,基礎Dt!F$4:O$24,4)/100)</f>
        <v>0</v>
      </c>
      <c r="Q19" s="208">
        <f>IF(M19="",0,M19*N19/100*VLOOKUP(J19,基礎Dt!F$4:O$24,5)/100)</f>
        <v>0</v>
      </c>
      <c r="R19" s="208">
        <f>IF(M19="",0,M19*N19/100*VLOOKUP(J19,基礎Dt!F$4:O$24,6)/100)</f>
        <v>0</v>
      </c>
      <c r="S19" s="208">
        <f>IF(M19="",0,M19*N19/100*VLOOKUP(J19,基礎Dt!F$4:O$24,7)/100)</f>
        <v>0</v>
      </c>
      <c r="T19" s="208">
        <f>IF(M19="",0,M19*N19/100*VLOOKUP(J19,基礎Dt!F$4:O$24,8)/100)</f>
        <v>0</v>
      </c>
      <c r="U19" s="208">
        <f>IF(M19="",0,M19*N19/100*VLOOKUP(J19,基礎Dt!F$4:O$24,9)/100)</f>
        <v>0</v>
      </c>
      <c r="V19" s="245">
        <f>IF(M19="",0,M19*N19/100*VLOOKUP(J19,基礎Dt!F$4:O$24,10)/100)</f>
        <v>0</v>
      </c>
    </row>
    <row r="20" spans="1:22" ht="12" customHeight="1" x14ac:dyDescent="0.15">
      <c r="A20" s="77">
        <v>8</v>
      </c>
      <c r="B20" s="320"/>
      <c r="C20" s="321"/>
      <c r="D20" s="276"/>
      <c r="E20" s="277"/>
      <c r="F20" s="278"/>
      <c r="G20" s="280"/>
      <c r="H20" s="281"/>
      <c r="I20" s="254" t="str">
        <f t="shared" si="1"/>
        <v/>
      </c>
      <c r="J20" s="285"/>
      <c r="K20" s="117">
        <f>IF(J20=10,"入力",VLOOKUP(J20,基礎Dt!$F$4:$O$24,2))</f>
        <v>0</v>
      </c>
      <c r="L20" s="198">
        <f t="shared" si="3"/>
        <v>0</v>
      </c>
      <c r="M20" s="255" t="str">
        <f t="shared" si="2"/>
        <v/>
      </c>
      <c r="N20" s="288"/>
      <c r="O20" s="208">
        <f>IF(M20="",0,M20*N20/100*VLOOKUP(J20,基礎Dt!F$4:O$24,3)/100)</f>
        <v>0</v>
      </c>
      <c r="P20" s="208">
        <f>IF(M20="",0,M20*N20/100*VLOOKUP(J20,基礎Dt!F$4:O$24,4)/100)</f>
        <v>0</v>
      </c>
      <c r="Q20" s="208">
        <f>IF(M20="",0,M20*N20/100*VLOOKUP(J20,基礎Dt!F$4:O$24,5)/100)</f>
        <v>0</v>
      </c>
      <c r="R20" s="208">
        <f>IF(M20="",0,M20*N20/100*VLOOKUP(J20,基礎Dt!F$4:O$24,6)/100)</f>
        <v>0</v>
      </c>
      <c r="S20" s="208">
        <f>IF(M20="",0,M20*N20/100*VLOOKUP(J20,基礎Dt!F$4:O$24,7)/100)</f>
        <v>0</v>
      </c>
      <c r="T20" s="208">
        <f>IF(M20="",0,M20*N20/100*VLOOKUP(J20,基礎Dt!F$4:O$24,8)/100)</f>
        <v>0</v>
      </c>
      <c r="U20" s="208">
        <f>IF(M20="",0,M20*N20/100*VLOOKUP(J20,基礎Dt!F$4:O$24,9)/100)</f>
        <v>0</v>
      </c>
      <c r="V20" s="245">
        <f>IF(M20="",0,M20*N20/100*VLOOKUP(J20,基礎Dt!F$4:O$24,10)/100)</f>
        <v>0</v>
      </c>
    </row>
    <row r="21" spans="1:22" ht="12" customHeight="1" x14ac:dyDescent="0.15">
      <c r="A21" s="77">
        <v>9</v>
      </c>
      <c r="B21" s="320"/>
      <c r="C21" s="321"/>
      <c r="D21" s="276"/>
      <c r="E21" s="277"/>
      <c r="F21" s="278"/>
      <c r="G21" s="279"/>
      <c r="H21" s="278"/>
      <c r="I21" s="254" t="str">
        <f t="shared" si="1"/>
        <v/>
      </c>
      <c r="J21" s="285"/>
      <c r="K21" s="117">
        <f>IF(J21=10,"入力",VLOOKUP(J21,基礎Dt!$F$4:$O$24,2))</f>
        <v>0</v>
      </c>
      <c r="L21" s="198">
        <f t="shared" si="3"/>
        <v>0</v>
      </c>
      <c r="M21" s="255" t="str">
        <f t="shared" si="2"/>
        <v/>
      </c>
      <c r="N21" s="288"/>
      <c r="O21" s="208">
        <f>IF(M21="",0,M21*N21/100*VLOOKUP(J21,基礎Dt!F$4:O$24,3)/100)</f>
        <v>0</v>
      </c>
      <c r="P21" s="208">
        <f>IF(M21="",0,M21*N21/100*VLOOKUP(J21,基礎Dt!F$4:O$24,4)/100)</f>
        <v>0</v>
      </c>
      <c r="Q21" s="208">
        <f>IF(M21="",0,M21*N21/100*VLOOKUP(J21,基礎Dt!F$4:O$24,5)/100)</f>
        <v>0</v>
      </c>
      <c r="R21" s="208">
        <f>IF(M21="",0,M21*N21/100*VLOOKUP(J21,基礎Dt!F$4:O$24,6)/100)</f>
        <v>0</v>
      </c>
      <c r="S21" s="208">
        <f>IF(M21="",0,M21*N21/100*VLOOKUP(J21,基礎Dt!F$4:O$24,7)/100)</f>
        <v>0</v>
      </c>
      <c r="T21" s="208">
        <f>IF(M21="",0,M21*N21/100*VLOOKUP(J21,基礎Dt!F$4:O$24,8)/100)</f>
        <v>0</v>
      </c>
      <c r="U21" s="208">
        <f>IF(M21="",0,M21*N21/100*VLOOKUP(J21,基礎Dt!F$4:O$24,9)/100)</f>
        <v>0</v>
      </c>
      <c r="V21" s="245">
        <f>IF(M21="",0,M21*N21/100*VLOOKUP(J21,基礎Dt!F$4:O$24,10)/100)</f>
        <v>0</v>
      </c>
    </row>
    <row r="22" spans="1:22" ht="12" customHeight="1" x14ac:dyDescent="0.15">
      <c r="A22" s="77">
        <v>10</v>
      </c>
      <c r="B22" s="320"/>
      <c r="C22" s="321"/>
      <c r="D22" s="276"/>
      <c r="E22" s="277"/>
      <c r="F22" s="278"/>
      <c r="G22" s="279"/>
      <c r="H22" s="278"/>
      <c r="I22" s="254" t="str">
        <f t="shared" si="1"/>
        <v/>
      </c>
      <c r="J22" s="285"/>
      <c r="K22" s="117">
        <f>IF(J22=10,"入力",VLOOKUP(J22,基礎Dt!$F$4:$O$24,2))</f>
        <v>0</v>
      </c>
      <c r="L22" s="198">
        <f t="shared" si="3"/>
        <v>0</v>
      </c>
      <c r="M22" s="255" t="str">
        <f t="shared" si="2"/>
        <v/>
      </c>
      <c r="N22" s="288"/>
      <c r="O22" s="208">
        <f>IF(M22="",0,M22*N22/100*VLOOKUP(J22,基礎Dt!F$4:O$24,3)/100)</f>
        <v>0</v>
      </c>
      <c r="P22" s="208">
        <f>IF(M22="",0,M22*N22/100*VLOOKUP(J22,基礎Dt!F$4:O$24,4)/100)</f>
        <v>0</v>
      </c>
      <c r="Q22" s="208">
        <f>IF(M22="",0,M22*N22/100*VLOOKUP(J22,基礎Dt!F$4:O$24,5)/100)</f>
        <v>0</v>
      </c>
      <c r="R22" s="208">
        <f>IF(M22="",0,M22*N22/100*VLOOKUP(J22,基礎Dt!F$4:O$24,6)/100)</f>
        <v>0</v>
      </c>
      <c r="S22" s="208">
        <f>IF(M22="",0,M22*N22/100*VLOOKUP(J22,基礎Dt!F$4:O$24,7)/100)</f>
        <v>0</v>
      </c>
      <c r="T22" s="208">
        <f>IF(M22="",0,M22*N22/100*VLOOKUP(J22,基礎Dt!F$4:O$24,8)/100)</f>
        <v>0</v>
      </c>
      <c r="U22" s="208">
        <f>IF(M22="",0,M22*N22/100*VLOOKUP(J22,基礎Dt!F$4:O$24,9)/100)</f>
        <v>0</v>
      </c>
      <c r="V22" s="245">
        <f>IF(M22="",0,M22*N22/100*VLOOKUP(J22,基礎Dt!F$4:O$24,10)/100)</f>
        <v>0</v>
      </c>
    </row>
    <row r="23" spans="1:22" ht="12" customHeight="1" x14ac:dyDescent="0.15">
      <c r="A23" s="77">
        <v>11</v>
      </c>
      <c r="B23" s="320"/>
      <c r="C23" s="321"/>
      <c r="D23" s="276"/>
      <c r="E23" s="277"/>
      <c r="F23" s="278"/>
      <c r="G23" s="279"/>
      <c r="H23" s="278"/>
      <c r="I23" s="254" t="str">
        <f t="shared" si="1"/>
        <v/>
      </c>
      <c r="J23" s="285"/>
      <c r="K23" s="117">
        <f>IF(J23=10,"入力",VLOOKUP(J23,基礎Dt!$F$4:$O$24,2))</f>
        <v>0</v>
      </c>
      <c r="L23" s="198">
        <f t="shared" si="3"/>
        <v>0</v>
      </c>
      <c r="M23" s="255" t="str">
        <f t="shared" si="2"/>
        <v/>
      </c>
      <c r="N23" s="288"/>
      <c r="O23" s="208">
        <f>IF(M23="",0,M23*N23/100*VLOOKUP(J23,基礎Dt!F$4:O$24,3)/100)</f>
        <v>0</v>
      </c>
      <c r="P23" s="208">
        <f>IF(M23="",0,M23*N23/100*VLOOKUP(J23,基礎Dt!F$4:O$24,4)/100)</f>
        <v>0</v>
      </c>
      <c r="Q23" s="208">
        <f>IF(M23="",0,M23*N23/100*VLOOKUP(J23,基礎Dt!F$4:O$24,5)/100)</f>
        <v>0</v>
      </c>
      <c r="R23" s="208">
        <f>IF(M23="",0,M23*N23/100*VLOOKUP(J23,基礎Dt!F$4:O$24,6)/100)</f>
        <v>0</v>
      </c>
      <c r="S23" s="208">
        <f>IF(M23="",0,M23*N23/100*VLOOKUP(J23,基礎Dt!F$4:O$24,7)/100)</f>
        <v>0</v>
      </c>
      <c r="T23" s="208">
        <f>IF(M23="",0,M23*N23/100*VLOOKUP(J23,基礎Dt!F$4:O$24,8)/100)</f>
        <v>0</v>
      </c>
      <c r="U23" s="208">
        <f>IF(M23="",0,M23*N23/100*VLOOKUP(J23,基礎Dt!F$4:O$24,9)/100)</f>
        <v>0</v>
      </c>
      <c r="V23" s="245">
        <f>IF(M23="",0,M23*N23/100*VLOOKUP(J23,基礎Dt!F$4:O$24,10)/100)</f>
        <v>0</v>
      </c>
    </row>
    <row r="24" spans="1:22" ht="12" customHeight="1" x14ac:dyDescent="0.15">
      <c r="A24" s="77">
        <v>12</v>
      </c>
      <c r="B24" s="320"/>
      <c r="C24" s="321"/>
      <c r="D24" s="276"/>
      <c r="E24" s="277"/>
      <c r="F24" s="278"/>
      <c r="G24" s="279"/>
      <c r="H24" s="278"/>
      <c r="I24" s="254" t="str">
        <f t="shared" si="1"/>
        <v/>
      </c>
      <c r="J24" s="285"/>
      <c r="K24" s="117">
        <f>IF(J24=10,"入力",VLOOKUP(J24,基礎Dt!$F$4:$O$24,2))</f>
        <v>0</v>
      </c>
      <c r="L24" s="198">
        <f t="shared" si="3"/>
        <v>0</v>
      </c>
      <c r="M24" s="255" t="str">
        <f t="shared" si="2"/>
        <v/>
      </c>
      <c r="N24" s="288"/>
      <c r="O24" s="208">
        <f>IF(M24="",0,M24*N24/100*VLOOKUP(J24,基礎Dt!F$4:O$24,3)/100)</f>
        <v>0</v>
      </c>
      <c r="P24" s="208">
        <f>IF(M24="",0,M24*N24/100*VLOOKUP(J24,基礎Dt!F$4:O$24,4)/100)</f>
        <v>0</v>
      </c>
      <c r="Q24" s="208">
        <f>IF(M24="",0,M24*N24/100*VLOOKUP(J24,基礎Dt!F$4:O$24,5)/100)</f>
        <v>0</v>
      </c>
      <c r="R24" s="208">
        <f>IF(M24="",0,M24*N24/100*VLOOKUP(J24,基礎Dt!F$4:O$24,6)/100)</f>
        <v>0</v>
      </c>
      <c r="S24" s="208">
        <f>IF(M24="",0,M24*N24/100*VLOOKUP(J24,基礎Dt!F$4:O$24,7)/100)</f>
        <v>0</v>
      </c>
      <c r="T24" s="208">
        <f>IF(M24="",0,M24*N24/100*VLOOKUP(J24,基礎Dt!F$4:O$24,8)/100)</f>
        <v>0</v>
      </c>
      <c r="U24" s="208">
        <f>IF(M24="",0,M24*N24/100*VLOOKUP(J24,基礎Dt!F$4:O$24,9)/100)</f>
        <v>0</v>
      </c>
      <c r="V24" s="245">
        <f>IF(M24="",0,M24*N24/100*VLOOKUP(J24,基礎Dt!F$4:O$24,10)/100)</f>
        <v>0</v>
      </c>
    </row>
    <row r="25" spans="1:22" ht="12" customHeight="1" x14ac:dyDescent="0.15">
      <c r="A25" s="77">
        <v>13</v>
      </c>
      <c r="B25" s="320"/>
      <c r="C25" s="321"/>
      <c r="D25" s="276"/>
      <c r="E25" s="277"/>
      <c r="F25" s="278"/>
      <c r="G25" s="279"/>
      <c r="H25" s="278"/>
      <c r="I25" s="254" t="str">
        <f t="shared" si="1"/>
        <v/>
      </c>
      <c r="J25" s="285"/>
      <c r="K25" s="117">
        <f>IF(J25=10,"入力",VLOOKUP(J25,基礎Dt!$F$4:$O$24,2))</f>
        <v>0</v>
      </c>
      <c r="L25" s="198">
        <f t="shared" si="3"/>
        <v>0</v>
      </c>
      <c r="M25" s="255" t="str">
        <f t="shared" si="2"/>
        <v/>
      </c>
      <c r="N25" s="288"/>
      <c r="O25" s="208">
        <f>IF(M25="",0,M25*N25/100*VLOOKUP(J25,基礎Dt!F$4:O$24,3)/100)</f>
        <v>0</v>
      </c>
      <c r="P25" s="208">
        <f>IF(M25="",0,M25*N25/100*VLOOKUP(J25,基礎Dt!F$4:O$24,4)/100)</f>
        <v>0</v>
      </c>
      <c r="Q25" s="208">
        <f>IF(M25="",0,M25*N25/100*VLOOKUP(J25,基礎Dt!F$4:O$24,5)/100)</f>
        <v>0</v>
      </c>
      <c r="R25" s="208">
        <f>IF(M25="",0,M25*N25/100*VLOOKUP(J25,基礎Dt!F$4:O$24,6)/100)</f>
        <v>0</v>
      </c>
      <c r="S25" s="208">
        <f>IF(M25="",0,M25*N25/100*VLOOKUP(J25,基礎Dt!F$4:O$24,7)/100)</f>
        <v>0</v>
      </c>
      <c r="T25" s="208">
        <f>IF(M25="",0,M25*N25/100*VLOOKUP(J25,基礎Dt!F$4:O$24,8)/100)</f>
        <v>0</v>
      </c>
      <c r="U25" s="208">
        <f>IF(M25="",0,M25*N25/100*VLOOKUP(J25,基礎Dt!F$4:O$24,9)/100)</f>
        <v>0</v>
      </c>
      <c r="V25" s="245">
        <f>IF(M25="",0,M25*N25/100*VLOOKUP(J25,基礎Dt!F$4:O$24,10)/100)</f>
        <v>0</v>
      </c>
    </row>
    <row r="26" spans="1:22" ht="12" customHeight="1" x14ac:dyDescent="0.15">
      <c r="A26" s="77">
        <v>14</v>
      </c>
      <c r="B26" s="320"/>
      <c r="C26" s="321"/>
      <c r="D26" s="276"/>
      <c r="E26" s="277"/>
      <c r="F26" s="278"/>
      <c r="G26" s="279"/>
      <c r="H26" s="278"/>
      <c r="I26" s="254" t="str">
        <f t="shared" si="1"/>
        <v/>
      </c>
      <c r="J26" s="285"/>
      <c r="K26" s="117">
        <f>IF(J26=10,"入力",VLOOKUP(J26,基礎Dt!$F$4:$O$24,2))</f>
        <v>0</v>
      </c>
      <c r="L26" s="198">
        <f t="shared" si="3"/>
        <v>0</v>
      </c>
      <c r="M26" s="255" t="str">
        <f t="shared" si="2"/>
        <v/>
      </c>
      <c r="N26" s="288"/>
      <c r="O26" s="208">
        <f>IF(M26="",0,M26*N26/100*VLOOKUP(J26,基礎Dt!F$4:O$24,3)/100)</f>
        <v>0</v>
      </c>
      <c r="P26" s="208">
        <f>IF(M26="",0,M26*N26/100*VLOOKUP(J26,基礎Dt!F$4:O$24,4)/100)</f>
        <v>0</v>
      </c>
      <c r="Q26" s="208">
        <f>IF(M26="",0,M26*N26/100*VLOOKUP(J26,基礎Dt!F$4:O$24,5)/100)</f>
        <v>0</v>
      </c>
      <c r="R26" s="208">
        <f>IF(M26="",0,M26*N26/100*VLOOKUP(J26,基礎Dt!F$4:O$24,6)/100)</f>
        <v>0</v>
      </c>
      <c r="S26" s="208">
        <f>IF(M26="",0,M26*N26/100*VLOOKUP(J26,基礎Dt!F$4:O$24,7)/100)</f>
        <v>0</v>
      </c>
      <c r="T26" s="208">
        <f>IF(M26="",0,M26*N26/100*VLOOKUP(J26,基礎Dt!F$4:O$24,8)/100)</f>
        <v>0</v>
      </c>
      <c r="U26" s="208">
        <f>IF(M26="",0,M26*N26/100*VLOOKUP(J26,基礎Dt!F$4:O$24,9)/100)</f>
        <v>0</v>
      </c>
      <c r="V26" s="245">
        <f>IF(M26="",0,M26*N26/100*VLOOKUP(J26,基礎Dt!F$4:O$24,10)/100)</f>
        <v>0</v>
      </c>
    </row>
    <row r="27" spans="1:22" ht="12" customHeight="1" x14ac:dyDescent="0.15">
      <c r="A27" s="77">
        <v>15</v>
      </c>
      <c r="B27" s="320"/>
      <c r="C27" s="321"/>
      <c r="D27" s="276"/>
      <c r="E27" s="277"/>
      <c r="F27" s="278"/>
      <c r="G27" s="279"/>
      <c r="H27" s="278"/>
      <c r="I27" s="254" t="str">
        <f t="shared" si="1"/>
        <v/>
      </c>
      <c r="J27" s="285"/>
      <c r="K27" s="117">
        <f>IF(J27=10,"入力",VLOOKUP(J27,基礎Dt!$F$4:$O$24,2))</f>
        <v>0</v>
      </c>
      <c r="L27" s="198">
        <f t="shared" si="3"/>
        <v>0</v>
      </c>
      <c r="M27" s="255" t="str">
        <f t="shared" si="2"/>
        <v/>
      </c>
      <c r="N27" s="288"/>
      <c r="O27" s="208">
        <f>IF(M27="",0,M27*N27/100*VLOOKUP(J27,基礎Dt!F$4:O$24,3)/100)</f>
        <v>0</v>
      </c>
      <c r="P27" s="208">
        <f>IF(M27="",0,M27*N27/100*VLOOKUP(J27,基礎Dt!F$4:O$24,4)/100)</f>
        <v>0</v>
      </c>
      <c r="Q27" s="208">
        <f>IF(M27="",0,M27*N27/100*VLOOKUP(J27,基礎Dt!F$4:O$24,5)/100)</f>
        <v>0</v>
      </c>
      <c r="R27" s="208">
        <f>IF(M27="",0,M27*N27/100*VLOOKUP(J27,基礎Dt!F$4:O$24,6)/100)</f>
        <v>0</v>
      </c>
      <c r="S27" s="208">
        <f>IF(M27="",0,M27*N27/100*VLOOKUP(J27,基礎Dt!F$4:O$24,7)/100)</f>
        <v>0</v>
      </c>
      <c r="T27" s="208">
        <f>IF(M27="",0,M27*N27/100*VLOOKUP(J27,基礎Dt!F$4:O$24,8)/100)</f>
        <v>0</v>
      </c>
      <c r="U27" s="208">
        <f>IF(M27="",0,M27*N27/100*VLOOKUP(J27,基礎Dt!F$4:O$24,9)/100)</f>
        <v>0</v>
      </c>
      <c r="V27" s="245">
        <f>IF(M27="",0,M27*N27/100*VLOOKUP(J27,基礎Dt!F$4:O$24,10)/100)</f>
        <v>0</v>
      </c>
    </row>
    <row r="28" spans="1:22" ht="12" customHeight="1" x14ac:dyDescent="0.15">
      <c r="A28" s="77">
        <v>16</v>
      </c>
      <c r="B28" s="320"/>
      <c r="C28" s="321"/>
      <c r="D28" s="276"/>
      <c r="E28" s="277"/>
      <c r="F28" s="278"/>
      <c r="G28" s="279"/>
      <c r="H28" s="278"/>
      <c r="I28" s="254" t="str">
        <f t="shared" si="1"/>
        <v/>
      </c>
      <c r="J28" s="285"/>
      <c r="K28" s="117">
        <f>IF(J28=10,"入力",VLOOKUP(J28,基礎Dt!$F$4:$O$24,2))</f>
        <v>0</v>
      </c>
      <c r="L28" s="198">
        <f t="shared" si="3"/>
        <v>0</v>
      </c>
      <c r="M28" s="255" t="str">
        <f t="shared" si="2"/>
        <v/>
      </c>
      <c r="N28" s="288"/>
      <c r="O28" s="208">
        <f>IF(M28="",0,M28*N28/100*VLOOKUP(J28,基礎Dt!F$4:O$24,3)/100)</f>
        <v>0</v>
      </c>
      <c r="P28" s="208">
        <f>IF(M28="",0,M28*N28/100*VLOOKUP(J28,基礎Dt!F$4:O$24,4)/100)</f>
        <v>0</v>
      </c>
      <c r="Q28" s="208">
        <f>IF(M28="",0,M28*N28/100*VLOOKUP(J28,基礎Dt!F$4:O$24,5)/100)</f>
        <v>0</v>
      </c>
      <c r="R28" s="208">
        <f>IF(M28="",0,M28*N28/100*VLOOKUP(J28,基礎Dt!F$4:O$24,6)/100)</f>
        <v>0</v>
      </c>
      <c r="S28" s="208">
        <f>IF(M28="",0,M28*N28/100*VLOOKUP(J28,基礎Dt!F$4:O$24,7)/100)</f>
        <v>0</v>
      </c>
      <c r="T28" s="208">
        <f>IF(M28="",0,M28*N28/100*VLOOKUP(J28,基礎Dt!F$4:O$24,8)/100)</f>
        <v>0</v>
      </c>
      <c r="U28" s="208">
        <f>IF(M28="",0,M28*N28/100*VLOOKUP(J28,基礎Dt!F$4:O$24,9)/100)</f>
        <v>0</v>
      </c>
      <c r="V28" s="245">
        <f>IF(M28="",0,M28*N28/100*VLOOKUP(J28,基礎Dt!F$4:O$24,10)/100)</f>
        <v>0</v>
      </c>
    </row>
    <row r="29" spans="1:22" ht="12" customHeight="1" x14ac:dyDescent="0.15">
      <c r="A29" s="77">
        <v>17</v>
      </c>
      <c r="B29" s="320"/>
      <c r="C29" s="321"/>
      <c r="D29" s="276"/>
      <c r="E29" s="277"/>
      <c r="F29" s="278"/>
      <c r="G29" s="279"/>
      <c r="H29" s="278"/>
      <c r="I29" s="254" t="str">
        <f t="shared" si="1"/>
        <v/>
      </c>
      <c r="J29" s="285"/>
      <c r="K29" s="117">
        <f>IF(J29=10,"入力",VLOOKUP(J29,基礎Dt!$F$4:$O$24,2))</f>
        <v>0</v>
      </c>
      <c r="L29" s="198">
        <f t="shared" si="3"/>
        <v>0</v>
      </c>
      <c r="M29" s="255" t="str">
        <f t="shared" si="2"/>
        <v/>
      </c>
      <c r="N29" s="288"/>
      <c r="O29" s="208">
        <f>IF(M29="",0,M29*N29/100*VLOOKUP(J29,基礎Dt!F$4:O$24,3)/100)</f>
        <v>0</v>
      </c>
      <c r="P29" s="208">
        <f>IF(M29="",0,M29*N29/100*VLOOKUP(J29,基礎Dt!F$4:O$24,4)/100)</f>
        <v>0</v>
      </c>
      <c r="Q29" s="208">
        <f>IF(M29="",0,M29*N29/100*VLOOKUP(J29,基礎Dt!F$4:O$24,5)/100)</f>
        <v>0</v>
      </c>
      <c r="R29" s="208">
        <f>IF(M29="",0,M29*N29/100*VLOOKUP(J29,基礎Dt!F$4:O$24,6)/100)</f>
        <v>0</v>
      </c>
      <c r="S29" s="208">
        <f>IF(M29="",0,M29*N29/100*VLOOKUP(J29,基礎Dt!F$4:O$24,7)/100)</f>
        <v>0</v>
      </c>
      <c r="T29" s="208">
        <f>IF(M29="",0,M29*N29/100*VLOOKUP(J29,基礎Dt!F$4:O$24,8)/100)</f>
        <v>0</v>
      </c>
      <c r="U29" s="208">
        <f>IF(M29="",0,M29*N29/100*VLOOKUP(J29,基礎Dt!F$4:O$24,9)/100)</f>
        <v>0</v>
      </c>
      <c r="V29" s="245">
        <f>IF(M29="",0,M29*N29/100*VLOOKUP(J29,基礎Dt!F$4:O$24,10)/100)</f>
        <v>0</v>
      </c>
    </row>
    <row r="30" spans="1:22" ht="12" customHeight="1" x14ac:dyDescent="0.15">
      <c r="A30" s="77">
        <v>18</v>
      </c>
      <c r="B30" s="320"/>
      <c r="C30" s="321"/>
      <c r="D30" s="276"/>
      <c r="E30" s="277"/>
      <c r="F30" s="278"/>
      <c r="G30" s="279"/>
      <c r="H30" s="278"/>
      <c r="I30" s="254" t="str">
        <f t="shared" si="1"/>
        <v/>
      </c>
      <c r="J30" s="285"/>
      <c r="K30" s="117">
        <f>IF(J30=10,"入力",VLOOKUP(J30,基礎Dt!$F$4:$O$24,2))</f>
        <v>0</v>
      </c>
      <c r="L30" s="198">
        <f t="shared" si="3"/>
        <v>0</v>
      </c>
      <c r="M30" s="255" t="str">
        <f t="shared" si="2"/>
        <v/>
      </c>
      <c r="N30" s="288"/>
      <c r="O30" s="208">
        <f>IF(M30="",0,M30*N30/100*VLOOKUP(J30,基礎Dt!F$4:O$24,3)/100)</f>
        <v>0</v>
      </c>
      <c r="P30" s="208">
        <f>IF(M30="",0,M30*N30/100*VLOOKUP(J30,基礎Dt!F$4:O$24,4)/100)</f>
        <v>0</v>
      </c>
      <c r="Q30" s="208">
        <f>IF(M30="",0,M30*N30/100*VLOOKUP(J30,基礎Dt!F$4:O$24,5)/100)</f>
        <v>0</v>
      </c>
      <c r="R30" s="208">
        <f>IF(M30="",0,M30*N30/100*VLOOKUP(J30,基礎Dt!F$4:O$24,6)/100)</f>
        <v>0</v>
      </c>
      <c r="S30" s="208">
        <f>IF(M30="",0,M30*N30/100*VLOOKUP(J30,基礎Dt!F$4:O$24,7)/100)</f>
        <v>0</v>
      </c>
      <c r="T30" s="208">
        <f>IF(M30="",0,M30*N30/100*VLOOKUP(J30,基礎Dt!F$4:O$24,8)/100)</f>
        <v>0</v>
      </c>
      <c r="U30" s="208">
        <f>IF(M30="",0,M30*N30/100*VLOOKUP(J30,基礎Dt!F$4:O$24,9)/100)</f>
        <v>0</v>
      </c>
      <c r="V30" s="245">
        <f>IF(M30="",0,M30*N30/100*VLOOKUP(J30,基礎Dt!F$4:O$24,10)/100)</f>
        <v>0</v>
      </c>
    </row>
    <row r="31" spans="1:22" ht="12" customHeight="1" x14ac:dyDescent="0.15">
      <c r="A31" s="77">
        <v>19</v>
      </c>
      <c r="B31" s="320"/>
      <c r="C31" s="321"/>
      <c r="D31" s="277"/>
      <c r="E31" s="277"/>
      <c r="F31" s="278"/>
      <c r="G31" s="279"/>
      <c r="H31" s="278"/>
      <c r="I31" s="254" t="str">
        <f t="shared" si="1"/>
        <v/>
      </c>
      <c r="J31" s="278"/>
      <c r="K31" s="117">
        <f>IF(J31=10,"入力",VLOOKUP(J31,基礎Dt!$F$4:$O$24,2))</f>
        <v>0</v>
      </c>
      <c r="L31" s="198">
        <f t="shared" si="3"/>
        <v>0</v>
      </c>
      <c r="M31" s="255" t="str">
        <f t="shared" si="2"/>
        <v/>
      </c>
      <c r="N31" s="288"/>
      <c r="O31" s="208">
        <f>IF(M31="",0,M31*N31/100*VLOOKUP(J31,基礎Dt!F$4:O$24,3)/100)</f>
        <v>0</v>
      </c>
      <c r="P31" s="208">
        <f>IF(M31="",0,M31*N31/100*VLOOKUP(J31,基礎Dt!F$4:O$24,4)/100)</f>
        <v>0</v>
      </c>
      <c r="Q31" s="208">
        <f>IF(M31="",0,M31*N31/100*VLOOKUP(J31,基礎Dt!F$4:O$24,5)/100)</f>
        <v>0</v>
      </c>
      <c r="R31" s="208">
        <f>IF(M31="",0,M31*N31/100*VLOOKUP(J31,基礎Dt!F$4:O$24,6)/100)</f>
        <v>0</v>
      </c>
      <c r="S31" s="208">
        <f>IF(M31="",0,M31*N31/100*VLOOKUP(J31,基礎Dt!F$4:O$24,7)/100)</f>
        <v>0</v>
      </c>
      <c r="T31" s="208">
        <f>IF(M31="",0,M31*N31/100*VLOOKUP(J31,基礎Dt!F$4:O$24,8)/100)</f>
        <v>0</v>
      </c>
      <c r="U31" s="208">
        <f>IF(M31="",0,M31*N31/100*VLOOKUP(J31,基礎Dt!F$4:O$24,9)/100)</f>
        <v>0</v>
      </c>
      <c r="V31" s="245">
        <f>IF(M31="",0,M31*N31/100*VLOOKUP(J31,基礎Dt!F$4:O$24,10)/100)</f>
        <v>0</v>
      </c>
    </row>
    <row r="32" spans="1:22" ht="12" customHeight="1" thickBot="1" x14ac:dyDescent="0.2">
      <c r="A32" s="78">
        <v>20</v>
      </c>
      <c r="B32" s="299"/>
      <c r="C32" s="300"/>
      <c r="D32" s="282"/>
      <c r="E32" s="282"/>
      <c r="F32" s="283"/>
      <c r="G32" s="284"/>
      <c r="H32" s="283"/>
      <c r="I32" s="254" t="str">
        <f t="shared" si="1"/>
        <v/>
      </c>
      <c r="J32" s="286"/>
      <c r="K32" s="117">
        <f>IF(J32=10,"入力",VLOOKUP(J32,基礎Dt!$F$4:$O$24,2))</f>
        <v>0</v>
      </c>
      <c r="L32" s="198">
        <f t="shared" si="3"/>
        <v>0</v>
      </c>
      <c r="M32" s="255" t="str">
        <f t="shared" si="2"/>
        <v/>
      </c>
      <c r="N32" s="289"/>
      <c r="O32" s="208">
        <f>IF(M32="",0,M32*N32/100*VLOOKUP(J32,基礎Dt!F$4:O$24,3)/100)</f>
        <v>0</v>
      </c>
      <c r="P32" s="208">
        <f>IF(M32="",0,M32*N32/100*VLOOKUP(J32,基礎Dt!F$4:O$24,4)/100)</f>
        <v>0</v>
      </c>
      <c r="Q32" s="208">
        <f>IF(M32="",0,M32*N32/100*VLOOKUP(J32,基礎Dt!F$4:O$24,5)/100)</f>
        <v>0</v>
      </c>
      <c r="R32" s="208">
        <f>IF(M32="",0,M32*N32/100*VLOOKUP(J32,基礎Dt!F$4:O$24,6)/100)</f>
        <v>0</v>
      </c>
      <c r="S32" s="208">
        <f>IF(M32="",0,M32*N32/100*VLOOKUP(J32,基礎Dt!F$4:O$24,7)/100)</f>
        <v>0</v>
      </c>
      <c r="T32" s="208">
        <f>IF(M32="",0,M32*N32/100*VLOOKUP(J32,基礎Dt!F$4:O$24,8)/100)</f>
        <v>0</v>
      </c>
      <c r="U32" s="208">
        <f>IF(M32="",0,M32*N32/100*VLOOKUP(J32,基礎Dt!F$4:O$24,9)/100)</f>
        <v>0</v>
      </c>
      <c r="V32" s="246">
        <f>IF(M32="",0,M32*N32/100*VLOOKUP(J32,基礎Dt!F$4:O$24,10)/100)</f>
        <v>0</v>
      </c>
    </row>
    <row r="33" spans="1:24" ht="12" customHeight="1" x14ac:dyDescent="0.15">
      <c r="A33" s="79" t="s">
        <v>20</v>
      </c>
      <c r="B33" s="79"/>
      <c r="C33" s="79"/>
      <c r="D33" s="48"/>
      <c r="E33" s="48"/>
      <c r="F33" s="48"/>
      <c r="G33" s="301" t="s">
        <v>49</v>
      </c>
      <c r="H33" s="302"/>
      <c r="I33" s="302"/>
      <c r="J33" s="302"/>
      <c r="K33" s="303"/>
      <c r="L33" s="135">
        <f>SUM(L13:L32)</f>
        <v>55.417999999999992</v>
      </c>
      <c r="M33" s="315" t="s">
        <v>130</v>
      </c>
      <c r="N33" s="316"/>
      <c r="O33" s="209">
        <f>SUM(O13:O32)</f>
        <v>356.04360066445849</v>
      </c>
      <c r="P33" s="209">
        <f t="shared" ref="P33:V33" si="4">SUM(P13:P32)</f>
        <v>173.28599727188782</v>
      </c>
      <c r="Q33" s="209">
        <f t="shared" si="4"/>
        <v>85.330838933240216</v>
      </c>
      <c r="R33" s="209">
        <f t="shared" si="4"/>
        <v>54.701532379595427</v>
      </c>
      <c r="S33" s="209">
        <f t="shared" si="4"/>
        <v>47.069574162103173</v>
      </c>
      <c r="T33" s="209">
        <f t="shared" si="4"/>
        <v>32.302528867875786</v>
      </c>
      <c r="U33" s="209">
        <f t="shared" si="4"/>
        <v>29.830201294698238</v>
      </c>
      <c r="V33" s="210">
        <f t="shared" si="4"/>
        <v>21.717555239448856</v>
      </c>
    </row>
    <row r="34" spans="1:24" ht="12" customHeight="1" x14ac:dyDescent="0.15">
      <c r="A34" s="79" t="s">
        <v>33</v>
      </c>
      <c r="B34" s="80"/>
      <c r="C34" s="79"/>
      <c r="D34" s="48"/>
      <c r="E34" s="48"/>
      <c r="F34" s="48"/>
      <c r="G34" s="294" t="s">
        <v>269</v>
      </c>
      <c r="H34" s="295"/>
      <c r="I34" s="295"/>
      <c r="J34" s="295"/>
      <c r="K34" s="296"/>
      <c r="L34" s="261">
        <f>IF(Y12=5,L33*0.9,"")</f>
        <v>49.876199999999997</v>
      </c>
      <c r="M34" s="137" t="s">
        <v>131</v>
      </c>
      <c r="N34" s="52"/>
      <c r="O34" s="211">
        <f>O33*$Q$4</f>
        <v>302.63706056478969</v>
      </c>
      <c r="P34" s="211">
        <f t="shared" ref="P34:V34" si="5">P33*$Q$4</f>
        <v>147.29309768110465</v>
      </c>
      <c r="Q34" s="211">
        <f t="shared" si="5"/>
        <v>72.531213093254181</v>
      </c>
      <c r="R34" s="211">
        <f t="shared" si="5"/>
        <v>46.496302522656109</v>
      </c>
      <c r="S34" s="211">
        <f t="shared" si="5"/>
        <v>40.009138037787693</v>
      </c>
      <c r="T34" s="211">
        <f t="shared" si="5"/>
        <v>27.457149537694416</v>
      </c>
      <c r="U34" s="211">
        <f t="shared" si="5"/>
        <v>25.355671100493502</v>
      </c>
      <c r="V34" s="212">
        <f t="shared" si="5"/>
        <v>18.459921953531527</v>
      </c>
    </row>
    <row r="35" spans="1:24" ht="12" customHeight="1" x14ac:dyDescent="0.15">
      <c r="A35" s="81" t="s">
        <v>98</v>
      </c>
      <c r="B35" s="306" t="s">
        <v>42</v>
      </c>
      <c r="C35" s="306"/>
      <c r="D35" s="306"/>
      <c r="E35" s="306"/>
      <c r="F35" s="306"/>
      <c r="G35" s="307" t="s">
        <v>120</v>
      </c>
      <c r="H35" s="308"/>
      <c r="I35" s="308"/>
      <c r="J35" s="308"/>
      <c r="K35" s="309"/>
      <c r="L35" s="136">
        <f>IF(I4=6.6,50,IF(I4&lt;66,300,2000))</f>
        <v>50</v>
      </c>
      <c r="M35" s="310" t="s">
        <v>270</v>
      </c>
      <c r="N35" s="311"/>
      <c r="O35" s="211">
        <f>O34*I39</f>
        <v>211.84594239535278</v>
      </c>
      <c r="P35" s="211">
        <f>P34*J39</f>
        <v>132.5637879129942</v>
      </c>
      <c r="Q35" s="211">
        <f t="shared" ref="Q35:V35" si="6">Q34*$K39</f>
        <v>72.531213093254181</v>
      </c>
      <c r="R35" s="211">
        <f t="shared" si="6"/>
        <v>46.496302522656109</v>
      </c>
      <c r="S35" s="211">
        <f t="shared" si="6"/>
        <v>40.009138037787693</v>
      </c>
      <c r="T35" s="211">
        <f t="shared" si="6"/>
        <v>27.457149537694416</v>
      </c>
      <c r="U35" s="211">
        <f t="shared" si="6"/>
        <v>25.355671100493502</v>
      </c>
      <c r="V35" s="212">
        <f t="shared" si="6"/>
        <v>18.459921953531527</v>
      </c>
    </row>
    <row r="36" spans="1:24" ht="12" customHeight="1" thickBot="1" x14ac:dyDescent="0.2">
      <c r="A36" s="82" t="s">
        <v>98</v>
      </c>
      <c r="B36" s="125" t="s">
        <v>45</v>
      </c>
      <c r="C36" s="125"/>
      <c r="D36" s="125"/>
      <c r="E36" s="125"/>
      <c r="F36" s="125"/>
      <c r="G36" s="312" t="s">
        <v>36</v>
      </c>
      <c r="H36" s="313"/>
      <c r="I36" s="313"/>
      <c r="J36" s="313"/>
      <c r="K36" s="314"/>
      <c r="L36" s="260" t="str">
        <f>IF(Y11=15,"否",IF(L34="",IF(L33&lt;=L35,"否","要"),IF(L34&lt;=L35,"否","要")))</f>
        <v>否</v>
      </c>
      <c r="M36" s="138" t="s">
        <v>99</v>
      </c>
      <c r="N36" s="139"/>
      <c r="O36" s="140" t="str">
        <f>IF(O35&gt;O41,"要","否")</f>
        <v>否</v>
      </c>
      <c r="P36" s="140" t="str">
        <f t="shared" ref="P36:V36" si="7">IF(P35&gt;P41,"要","否")</f>
        <v>否</v>
      </c>
      <c r="Q36" s="140" t="str">
        <f t="shared" si="7"/>
        <v>否</v>
      </c>
      <c r="R36" s="140" t="str">
        <f t="shared" si="7"/>
        <v>否</v>
      </c>
      <c r="S36" s="140" t="str">
        <f t="shared" si="7"/>
        <v>否</v>
      </c>
      <c r="T36" s="140" t="str">
        <f t="shared" si="7"/>
        <v>否</v>
      </c>
      <c r="U36" s="140" t="str">
        <f t="shared" si="7"/>
        <v>否</v>
      </c>
      <c r="V36" s="200" t="str">
        <f t="shared" si="7"/>
        <v>否</v>
      </c>
    </row>
    <row r="37" spans="1:24" ht="12" customHeight="1" x14ac:dyDescent="0.15">
      <c r="B37" s="80" t="s">
        <v>100</v>
      </c>
      <c r="C37" s="80"/>
      <c r="D37" s="80"/>
      <c r="E37" s="80"/>
      <c r="F37" s="80"/>
      <c r="I37" s="47" t="s">
        <v>251</v>
      </c>
      <c r="K37" s="48"/>
      <c r="L37" s="102"/>
      <c r="M37" s="48"/>
      <c r="N37" s="48"/>
      <c r="O37" s="83"/>
      <c r="P37" s="83"/>
      <c r="Q37" s="83"/>
      <c r="R37" s="83"/>
      <c r="S37" s="83"/>
      <c r="T37" s="83"/>
      <c r="U37" s="83"/>
      <c r="V37" s="83"/>
    </row>
    <row r="38" spans="1:24" ht="12" customHeight="1" x14ac:dyDescent="0.15">
      <c r="A38" s="81" t="s">
        <v>98</v>
      </c>
      <c r="B38" s="79" t="s">
        <v>50</v>
      </c>
      <c r="C38" s="79"/>
      <c r="D38" s="79"/>
      <c r="E38" s="79"/>
      <c r="F38" s="79"/>
      <c r="I38" s="197" t="s">
        <v>249</v>
      </c>
      <c r="J38" s="197" t="s">
        <v>250</v>
      </c>
      <c r="K38" s="197" t="s">
        <v>282</v>
      </c>
      <c r="L38" s="48"/>
      <c r="M38" s="317" t="s">
        <v>127</v>
      </c>
      <c r="N38" s="318"/>
      <c r="O38" s="318"/>
      <c r="P38" s="318"/>
      <c r="Q38" s="318"/>
      <c r="R38" s="318"/>
      <c r="S38" s="318"/>
      <c r="T38" s="318"/>
      <c r="U38" s="318"/>
      <c r="V38" s="319"/>
    </row>
    <row r="39" spans="1:24" ht="12" customHeight="1" x14ac:dyDescent="0.15">
      <c r="A39" s="79"/>
      <c r="B39" s="248" t="s">
        <v>268</v>
      </c>
      <c r="C39" s="248"/>
      <c r="D39" s="249"/>
      <c r="E39" s="250"/>
      <c r="F39" s="48"/>
      <c r="I39" s="268">
        <f>IF($Y$12=5,0.7,1)</f>
        <v>0.7</v>
      </c>
      <c r="J39" s="268">
        <f>IF($Y$12=5,0.9,1)</f>
        <v>0.9</v>
      </c>
      <c r="K39" s="268">
        <v>1</v>
      </c>
      <c r="L39" s="62"/>
      <c r="M39" s="99" t="s">
        <v>132</v>
      </c>
      <c r="N39" s="98"/>
      <c r="O39" s="98"/>
      <c r="P39" s="98"/>
      <c r="Q39" s="98"/>
      <c r="R39" s="98"/>
      <c r="S39" s="98"/>
      <c r="T39" s="98"/>
      <c r="U39" s="98"/>
      <c r="V39" s="100"/>
    </row>
    <row r="40" spans="1:24" ht="12" customHeight="1" x14ac:dyDescent="0.15">
      <c r="A40" s="81"/>
      <c r="B40" s="249" t="s">
        <v>267</v>
      </c>
      <c r="C40" s="248"/>
      <c r="D40" s="249"/>
      <c r="E40" s="250"/>
      <c r="F40" s="48"/>
      <c r="G40" s="48"/>
      <c r="H40" s="48"/>
      <c r="I40" s="84"/>
      <c r="K40" s="48"/>
      <c r="L40" s="62"/>
      <c r="M40" s="297" t="s">
        <v>101</v>
      </c>
      <c r="N40" s="298"/>
      <c r="O40" s="85" t="s">
        <v>96</v>
      </c>
      <c r="P40" s="86" t="s">
        <v>97</v>
      </c>
      <c r="Q40" s="86" t="s">
        <v>6</v>
      </c>
      <c r="R40" s="86" t="s">
        <v>7</v>
      </c>
      <c r="S40" s="86" t="s">
        <v>8</v>
      </c>
      <c r="T40" s="86" t="s">
        <v>9</v>
      </c>
      <c r="U40" s="86" t="s">
        <v>10</v>
      </c>
      <c r="V40" s="87" t="s">
        <v>11</v>
      </c>
    </row>
    <row r="41" spans="1:24" ht="12" customHeight="1" x14ac:dyDescent="0.15">
      <c r="A41" s="81"/>
      <c r="B41" s="79" t="s">
        <v>102</v>
      </c>
      <c r="C41" s="79"/>
      <c r="D41" s="48"/>
      <c r="E41" s="48"/>
      <c r="I41" s="88"/>
      <c r="J41" s="48"/>
      <c r="K41" s="48"/>
      <c r="L41" s="62"/>
      <c r="M41" s="304" t="s">
        <v>121</v>
      </c>
      <c r="N41" s="305"/>
      <c r="O41" s="213">
        <f>$M4*基礎Dt!G30</f>
        <v>2800</v>
      </c>
      <c r="P41" s="213">
        <f>$M4*基礎Dt!H30</f>
        <v>2000</v>
      </c>
      <c r="Q41" s="213">
        <f>$M4*基礎Dt!I30</f>
        <v>1280</v>
      </c>
      <c r="R41" s="213">
        <f>$M4*基礎Dt!J30</f>
        <v>1040</v>
      </c>
      <c r="S41" s="213">
        <f>$M4*基礎Dt!K30</f>
        <v>800</v>
      </c>
      <c r="T41" s="213">
        <f>$M4*基礎Dt!L30</f>
        <v>720</v>
      </c>
      <c r="U41" s="213">
        <f>$M4*基礎Dt!M30</f>
        <v>608</v>
      </c>
      <c r="V41" s="293">
        <f>$M4*基礎Dt!N30</f>
        <v>560</v>
      </c>
    </row>
    <row r="42" spans="1:24" ht="12" customHeight="1" x14ac:dyDescent="0.15">
      <c r="A42" s="79"/>
      <c r="B42" s="79" t="s">
        <v>44</v>
      </c>
      <c r="C42" s="79"/>
      <c r="D42" s="79"/>
      <c r="E42" s="79"/>
      <c r="F42" s="48"/>
      <c r="G42" s="48"/>
      <c r="H42" s="88"/>
      <c r="I42" s="88"/>
      <c r="L42" s="80" t="s">
        <v>110</v>
      </c>
      <c r="M42" s="48"/>
      <c r="N42" s="48"/>
      <c r="O42" s="89"/>
      <c r="P42" s="89"/>
      <c r="Q42" s="89"/>
      <c r="R42" s="89"/>
      <c r="S42" s="89"/>
      <c r="T42" s="90"/>
      <c r="U42" s="90"/>
      <c r="V42" s="90"/>
    </row>
    <row r="43" spans="1:24" ht="12" customHeight="1" x14ac:dyDescent="0.15">
      <c r="A43" s="82" t="s">
        <v>98</v>
      </c>
      <c r="B43" s="80" t="s">
        <v>51</v>
      </c>
      <c r="C43" s="80"/>
      <c r="F43" s="48"/>
      <c r="G43" s="88"/>
      <c r="H43" s="88"/>
      <c r="L43" s="80" t="s">
        <v>112</v>
      </c>
      <c r="X43" s="395" t="s">
        <v>285</v>
      </c>
    </row>
    <row r="44" spans="1:24" ht="12" customHeight="1" x14ac:dyDescent="0.15">
      <c r="A44" s="82"/>
      <c r="B44" s="80" t="s">
        <v>60</v>
      </c>
      <c r="C44" s="80"/>
      <c r="F44" s="79"/>
      <c r="G44" s="48"/>
      <c r="H44" s="48"/>
      <c r="L44" s="80" t="s">
        <v>113</v>
      </c>
    </row>
    <row r="45" spans="1:24" ht="12" customHeight="1" x14ac:dyDescent="0.15">
      <c r="A45" s="80" t="s">
        <v>34</v>
      </c>
      <c r="B45" s="80"/>
      <c r="C45" s="80"/>
      <c r="L45" s="80" t="s">
        <v>104</v>
      </c>
      <c r="N45" s="103"/>
      <c r="O45" s="104"/>
      <c r="P45" s="104"/>
      <c r="Q45" s="104"/>
      <c r="R45" s="104"/>
    </row>
    <row r="46" spans="1:24" ht="12" customHeight="1" x14ac:dyDescent="0.15">
      <c r="A46" s="82" t="s">
        <v>98</v>
      </c>
      <c r="B46" s="80" t="s">
        <v>107</v>
      </c>
      <c r="C46" s="80"/>
      <c r="L46" s="80" t="s">
        <v>111</v>
      </c>
      <c r="M46" s="80"/>
      <c r="N46" s="103"/>
      <c r="O46" s="120"/>
      <c r="P46" s="120"/>
      <c r="Q46" s="120"/>
      <c r="R46" s="120"/>
    </row>
    <row r="47" spans="1:24" ht="12" customHeight="1" x14ac:dyDescent="0.15">
      <c r="A47" s="82" t="s">
        <v>98</v>
      </c>
      <c r="B47" s="80" t="s">
        <v>135</v>
      </c>
      <c r="C47" s="80"/>
      <c r="N47" s="48"/>
      <c r="O47" s="48"/>
      <c r="P47" s="48"/>
      <c r="Q47" s="48"/>
      <c r="R47" s="62"/>
      <c r="S47" s="91" t="s">
        <v>47</v>
      </c>
      <c r="T47" s="89"/>
      <c r="U47" s="89"/>
      <c r="V47" s="92"/>
    </row>
    <row r="48" spans="1:24" ht="12" customHeight="1" x14ac:dyDescent="0.15">
      <c r="A48" s="82" t="s">
        <v>98</v>
      </c>
      <c r="B48" s="80" t="s">
        <v>133</v>
      </c>
      <c r="C48" s="80"/>
      <c r="N48" s="48"/>
      <c r="O48" s="48"/>
      <c r="P48" s="48"/>
      <c r="Q48" s="48"/>
      <c r="R48" s="62"/>
      <c r="S48" s="269" t="s">
        <v>264</v>
      </c>
      <c r="T48" s="270"/>
      <c r="U48" s="270"/>
      <c r="V48" s="271"/>
    </row>
    <row r="49" spans="1:22" ht="12" customHeight="1" x14ac:dyDescent="0.15">
      <c r="A49" s="82"/>
      <c r="B49" s="80" t="s">
        <v>108</v>
      </c>
      <c r="C49" s="80"/>
      <c r="N49" s="48"/>
      <c r="O49" s="48"/>
      <c r="P49" s="48"/>
      <c r="Q49" s="48"/>
      <c r="R49" s="62"/>
      <c r="S49" s="272"/>
      <c r="T49" s="270" t="s">
        <v>265</v>
      </c>
      <c r="U49" s="270"/>
      <c r="V49" s="271"/>
    </row>
    <row r="50" spans="1:22" ht="12" customHeight="1" x14ac:dyDescent="0.15">
      <c r="A50" s="80"/>
      <c r="B50" s="80" t="s">
        <v>134</v>
      </c>
      <c r="C50" s="80"/>
      <c r="N50" s="48"/>
      <c r="O50" s="48"/>
      <c r="P50" s="48"/>
      <c r="Q50" s="48"/>
      <c r="R50" s="62"/>
      <c r="S50" s="273"/>
      <c r="T50" s="274" t="s">
        <v>266</v>
      </c>
      <c r="U50" s="274"/>
      <c r="V50" s="275"/>
    </row>
    <row r="51" spans="1:22" ht="11.25" customHeight="1" x14ac:dyDescent="0.15">
      <c r="A51" s="80"/>
      <c r="B51" s="80"/>
      <c r="C51" s="80"/>
      <c r="L51" s="48"/>
      <c r="M51" s="48"/>
      <c r="N51" s="48"/>
      <c r="O51" s="48"/>
      <c r="P51" s="48"/>
      <c r="Q51" s="48"/>
      <c r="R51" s="48"/>
    </row>
    <row r="52" spans="1:22" ht="11.25" customHeight="1" x14ac:dyDescent="0.15">
      <c r="L52" s="130"/>
      <c r="N52" s="48"/>
      <c r="O52" s="48"/>
      <c r="P52" s="48"/>
      <c r="Q52" s="48"/>
      <c r="R52" s="48"/>
    </row>
    <row r="53" spans="1:22" ht="11.25" customHeight="1" x14ac:dyDescent="0.15">
      <c r="A53" s="247"/>
      <c r="M53" s="129"/>
    </row>
    <row r="54" spans="1:22" ht="11.25" customHeight="1" x14ac:dyDescent="0.15">
      <c r="A54" s="247" t="s">
        <v>103</v>
      </c>
      <c r="G54" s="95"/>
    </row>
  </sheetData>
  <mergeCells count="43">
    <mergeCell ref="M6:V6"/>
    <mergeCell ref="B14:C14"/>
    <mergeCell ref="B15:C15"/>
    <mergeCell ref="B16:C16"/>
    <mergeCell ref="B19:C19"/>
    <mergeCell ref="B17:C17"/>
    <mergeCell ref="S2:T2"/>
    <mergeCell ref="U2:V2"/>
    <mergeCell ref="S3:T3"/>
    <mergeCell ref="U3:V3"/>
    <mergeCell ref="A4:B4"/>
    <mergeCell ref="K4:L4"/>
    <mergeCell ref="U4:V4"/>
    <mergeCell ref="O4:P4"/>
    <mergeCell ref="S4:T4"/>
    <mergeCell ref="F4:G4"/>
    <mergeCell ref="C4:D4"/>
    <mergeCell ref="B24:C24"/>
    <mergeCell ref="B25:C25"/>
    <mergeCell ref="B31:C31"/>
    <mergeCell ref="B22:C22"/>
    <mergeCell ref="B30:C30"/>
    <mergeCell ref="B29:C29"/>
    <mergeCell ref="B23:C23"/>
    <mergeCell ref="B26:C26"/>
    <mergeCell ref="B27:C27"/>
    <mergeCell ref="B28:C28"/>
    <mergeCell ref="B21:C21"/>
    <mergeCell ref="B13:C13"/>
    <mergeCell ref="A6:L6"/>
    <mergeCell ref="B20:C20"/>
    <mergeCell ref="B18:C18"/>
    <mergeCell ref="G34:K34"/>
    <mergeCell ref="M40:N40"/>
    <mergeCell ref="B32:C32"/>
    <mergeCell ref="G33:K33"/>
    <mergeCell ref="M41:N41"/>
    <mergeCell ref="B35:F35"/>
    <mergeCell ref="G35:K35"/>
    <mergeCell ref="M35:N35"/>
    <mergeCell ref="G36:K36"/>
    <mergeCell ref="M33:N33"/>
    <mergeCell ref="M38:V38"/>
  </mergeCells>
  <phoneticPr fontId="2"/>
  <conditionalFormatting sqref="D31:F32 J32 N13:N32 G13:H32">
    <cfRule type="cellIs" dxfId="3" priority="1" stopIfTrue="1" operator="equal">
      <formula>0</formula>
    </cfRule>
  </conditionalFormatting>
  <pageMargins left="0.41" right="0.11811023622047245" top="0.39370078740157483" bottom="0.19685039370078741" header="0.19685039370078741" footer="0.11811023622047245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2"/>
  <sheetViews>
    <sheetView zoomScaleNormal="100" zoomScaleSheetLayoutView="100" zoomScalePageLayoutView="55" workbookViewId="0">
      <selection activeCell="W31" sqref="W31"/>
    </sheetView>
  </sheetViews>
  <sheetFormatPr defaultRowHeight="12" x14ac:dyDescent="0.15"/>
  <cols>
    <col min="1" max="10" width="5.875" style="1" customWidth="1"/>
    <col min="11" max="11" width="6.375" style="1" customWidth="1"/>
    <col min="12" max="20" width="5.875" style="1" customWidth="1"/>
    <col min="21" max="23" width="5.875" style="2" customWidth="1"/>
    <col min="24" max="25" width="6" style="2" customWidth="1"/>
    <col min="26" max="16384" width="9" style="2"/>
  </cols>
  <sheetData>
    <row r="1" spans="1:24" ht="7.5" customHeight="1" x14ac:dyDescent="0.15">
      <c r="U1" s="1"/>
      <c r="V1" s="1"/>
      <c r="W1" s="1"/>
    </row>
    <row r="2" spans="1:24" ht="14.25" x14ac:dyDescent="0.15">
      <c r="I2" s="131" t="s">
        <v>129</v>
      </c>
      <c r="U2" s="1"/>
      <c r="V2" s="1"/>
      <c r="W2" s="1"/>
      <c r="X2" s="3" t="s">
        <v>0</v>
      </c>
    </row>
    <row r="3" spans="1:24" ht="12" customHeight="1" x14ac:dyDescent="0.15">
      <c r="Q3" s="2"/>
      <c r="R3" s="2"/>
      <c r="S3" s="2"/>
      <c r="T3" s="8"/>
      <c r="U3" s="325" t="s">
        <v>30</v>
      </c>
      <c r="V3" s="326"/>
      <c r="W3" s="359" t="s">
        <v>22</v>
      </c>
      <c r="X3" s="360"/>
    </row>
    <row r="4" spans="1:24" ht="13.5" x14ac:dyDescent="0.15">
      <c r="E4" s="4"/>
      <c r="F4" s="4"/>
      <c r="G4" s="4"/>
      <c r="H4" s="4"/>
      <c r="I4" s="4"/>
      <c r="J4" s="4"/>
      <c r="K4" s="4"/>
      <c r="L4" s="4"/>
      <c r="Q4" s="2"/>
      <c r="R4" s="2"/>
      <c r="S4" s="2"/>
      <c r="T4" s="8"/>
      <c r="U4" s="307" t="s">
        <v>31</v>
      </c>
      <c r="V4" s="329"/>
      <c r="W4" s="330"/>
      <c r="X4" s="331"/>
    </row>
    <row r="5" spans="1:24" ht="13.5" x14ac:dyDescent="0.15">
      <c r="A5" s="332" t="s">
        <v>32</v>
      </c>
      <c r="B5" s="351"/>
      <c r="C5" s="352" t="str">
        <f>「計算書その１」!C4:D4</f>
        <v>○○ビル</v>
      </c>
      <c r="D5" s="353"/>
      <c r="E5" s="353"/>
      <c r="F5" s="354"/>
      <c r="G5" s="45" t="s">
        <v>1</v>
      </c>
      <c r="H5" s="352" t="str">
        <f>「計算書その１」!F4</f>
        <v>事務所</v>
      </c>
      <c r="I5" s="354"/>
      <c r="J5" s="46" t="s">
        <v>2</v>
      </c>
      <c r="K5" s="35">
        <f>「計算書その１」!I4</f>
        <v>6.6</v>
      </c>
      <c r="L5" s="105" t="s">
        <v>64</v>
      </c>
      <c r="M5" s="355" t="s">
        <v>13</v>
      </c>
      <c r="N5" s="335"/>
      <c r="O5" s="108">
        <f>「計算書その１」!M4</f>
        <v>800</v>
      </c>
      <c r="P5" s="111" t="s">
        <v>65</v>
      </c>
      <c r="Q5" s="361" t="s">
        <v>14</v>
      </c>
      <c r="R5" s="333"/>
      <c r="S5" s="107">
        <f>「計算書その１」!Q4</f>
        <v>0.85</v>
      </c>
      <c r="T5" s="8"/>
      <c r="U5" s="339" t="s">
        <v>66</v>
      </c>
      <c r="V5" s="340"/>
      <c r="W5" s="362" t="s">
        <v>22</v>
      </c>
      <c r="X5" s="363"/>
    </row>
    <row r="6" spans="1:24" ht="12.75" thickBot="1" x14ac:dyDescent="0.2">
      <c r="P6" s="4"/>
    </row>
    <row r="7" spans="1:24" ht="12" customHeight="1" x14ac:dyDescent="0.15">
      <c r="A7" s="345" t="s">
        <v>3</v>
      </c>
      <c r="B7" s="346"/>
      <c r="C7" s="33" t="s">
        <v>67</v>
      </c>
      <c r="D7" s="5"/>
      <c r="E7" s="5"/>
      <c r="F7" s="5"/>
      <c r="G7" s="5"/>
      <c r="H7" s="5"/>
      <c r="I7" s="5"/>
      <c r="J7" s="5"/>
      <c r="K7" s="5"/>
      <c r="L7" s="347" t="s">
        <v>114</v>
      </c>
      <c r="M7" s="348"/>
      <c r="N7" s="348"/>
      <c r="O7" s="142" t="s">
        <v>109</v>
      </c>
      <c r="P7" s="143"/>
      <c r="Q7" s="143"/>
      <c r="R7" s="143"/>
      <c r="S7" s="143"/>
      <c r="T7" s="143"/>
      <c r="U7" s="143"/>
      <c r="V7" s="143"/>
      <c r="W7" s="143"/>
      <c r="X7" s="144"/>
    </row>
    <row r="8" spans="1:24" x14ac:dyDescent="0.15">
      <c r="A8" s="94"/>
      <c r="B8" s="4"/>
      <c r="C8" s="28" t="s">
        <v>61</v>
      </c>
      <c r="D8" s="4"/>
      <c r="E8" s="4"/>
      <c r="F8" s="4"/>
      <c r="G8" s="4"/>
      <c r="I8" s="4"/>
      <c r="J8" s="4"/>
      <c r="K8" s="4"/>
      <c r="L8" s="349"/>
      <c r="M8" s="350"/>
      <c r="N8" s="350"/>
      <c r="O8" s="28" t="s">
        <v>62</v>
      </c>
      <c r="P8" s="4"/>
      <c r="Q8" s="4"/>
      <c r="R8" s="4"/>
      <c r="S8" s="4"/>
      <c r="T8" s="4"/>
      <c r="U8" s="4"/>
      <c r="V8" s="4"/>
      <c r="W8" s="4"/>
      <c r="X8" s="145"/>
    </row>
    <row r="9" spans="1:24" ht="9" customHeight="1" x14ac:dyDescent="0.15">
      <c r="A9" s="96" t="s">
        <v>35</v>
      </c>
      <c r="B9" s="11"/>
      <c r="D9" s="11"/>
      <c r="E9" s="11"/>
      <c r="F9" s="11"/>
      <c r="G9" s="11"/>
      <c r="J9" s="44"/>
      <c r="K9" s="11"/>
      <c r="L9" s="146"/>
      <c r="M9" s="4"/>
      <c r="N9" s="4"/>
      <c r="O9" s="9"/>
      <c r="P9" s="9"/>
      <c r="Q9" s="9"/>
      <c r="R9" s="9"/>
      <c r="S9" s="9"/>
      <c r="T9" s="9"/>
      <c r="U9" s="9"/>
      <c r="V9" s="9"/>
      <c r="W9" s="4"/>
      <c r="X9" s="145"/>
    </row>
    <row r="10" spans="1:24" ht="9" customHeight="1" x14ac:dyDescent="0.15">
      <c r="A10" s="97" t="s">
        <v>106</v>
      </c>
      <c r="B10" s="11"/>
      <c r="D10" s="11"/>
      <c r="E10" s="11"/>
      <c r="F10" s="11"/>
      <c r="G10" s="11"/>
      <c r="K10" s="11"/>
      <c r="L10" s="222" t="s">
        <v>137</v>
      </c>
      <c r="M10" s="223"/>
      <c r="N10" s="4"/>
      <c r="O10" s="9"/>
      <c r="P10" s="9"/>
      <c r="Q10" s="9"/>
      <c r="R10" s="9"/>
      <c r="S10" s="9"/>
      <c r="T10" s="9"/>
      <c r="U10" s="9"/>
      <c r="V10" s="9"/>
      <c r="W10" s="4"/>
      <c r="X10" s="145"/>
    </row>
    <row r="11" spans="1:24" ht="9" customHeight="1" x14ac:dyDescent="0.15">
      <c r="A11" s="96" t="s">
        <v>105</v>
      </c>
      <c r="B11" s="11"/>
      <c r="D11" s="11"/>
      <c r="E11" s="13"/>
      <c r="F11" s="11"/>
      <c r="G11" s="11"/>
      <c r="J11" s="11"/>
      <c r="K11" s="11"/>
      <c r="L11" s="146" t="s">
        <v>148</v>
      </c>
      <c r="M11" s="4"/>
      <c r="N11" s="4"/>
      <c r="O11" s="9"/>
      <c r="P11" s="9"/>
      <c r="Q11" s="9"/>
      <c r="R11" s="9"/>
      <c r="S11" s="9"/>
      <c r="T11" s="9"/>
      <c r="U11" s="9"/>
      <c r="V11" s="9"/>
      <c r="W11" s="4"/>
      <c r="X11" s="145"/>
    </row>
    <row r="12" spans="1:24" x14ac:dyDescent="0.15">
      <c r="A12" s="133"/>
      <c r="B12" s="44"/>
      <c r="C12" s="28"/>
      <c r="D12" s="32"/>
      <c r="E12" s="127"/>
      <c r="F12" s="134"/>
      <c r="G12" s="44"/>
      <c r="H12" s="32"/>
      <c r="I12" s="32"/>
      <c r="J12" s="44"/>
      <c r="K12" s="44"/>
      <c r="L12" s="146" t="s">
        <v>138</v>
      </c>
      <c r="M12" s="4"/>
      <c r="N12" s="4"/>
      <c r="O12" s="9"/>
      <c r="P12" s="9"/>
      <c r="Q12" s="9"/>
      <c r="R12" s="9"/>
      <c r="S12" s="9"/>
      <c r="T12" s="9"/>
      <c r="U12" s="9"/>
      <c r="V12" s="9"/>
      <c r="W12" s="4"/>
      <c r="X12" s="147"/>
    </row>
    <row r="13" spans="1:24" x14ac:dyDescent="0.15">
      <c r="A13" s="27"/>
      <c r="B13" s="28"/>
      <c r="C13" s="28"/>
      <c r="D13" s="28"/>
      <c r="E13" s="44"/>
      <c r="F13" s="32"/>
      <c r="G13" s="44"/>
      <c r="H13" s="32"/>
      <c r="I13" s="32"/>
      <c r="J13" s="44"/>
      <c r="K13" s="141"/>
      <c r="L13" s="146"/>
      <c r="M13" s="4"/>
      <c r="N13" s="4"/>
      <c r="O13" s="9"/>
      <c r="P13" s="9"/>
      <c r="Q13" s="9"/>
      <c r="R13" s="9"/>
      <c r="S13" s="9"/>
      <c r="T13" s="9"/>
      <c r="U13" s="9"/>
      <c r="V13" s="9"/>
      <c r="W13" s="11"/>
      <c r="X13" s="148"/>
    </row>
    <row r="14" spans="1:24" x14ac:dyDescent="0.15">
      <c r="A14" s="27"/>
      <c r="B14" s="28"/>
      <c r="C14" s="28"/>
      <c r="D14" s="28"/>
      <c r="E14" s="44"/>
      <c r="F14" s="32"/>
      <c r="G14" s="44"/>
      <c r="H14" s="32"/>
      <c r="I14" s="32"/>
      <c r="J14" s="44"/>
      <c r="K14" s="141"/>
      <c r="L14" s="146"/>
      <c r="M14" s="4"/>
      <c r="N14" s="4"/>
      <c r="O14" s="9"/>
      <c r="P14" s="9"/>
      <c r="Q14" s="9"/>
      <c r="R14" s="9"/>
      <c r="S14" s="9"/>
      <c r="T14" s="9"/>
      <c r="U14" s="9"/>
      <c r="V14" s="9"/>
      <c r="W14" s="16"/>
      <c r="X14" s="148"/>
    </row>
    <row r="15" spans="1:24" x14ac:dyDescent="0.15">
      <c r="A15" s="7"/>
      <c r="B15" s="4"/>
      <c r="C15" s="28"/>
      <c r="D15" s="4"/>
      <c r="E15" s="13"/>
      <c r="F15" s="11"/>
      <c r="G15" s="11"/>
      <c r="J15" s="11"/>
      <c r="K15" s="16"/>
      <c r="L15" s="146"/>
      <c r="M15" s="4"/>
      <c r="N15" s="4"/>
      <c r="O15" s="9"/>
      <c r="P15" s="9"/>
      <c r="Q15" s="9"/>
      <c r="R15" s="9"/>
      <c r="S15" s="9"/>
      <c r="T15" s="9"/>
      <c r="U15" s="9"/>
      <c r="V15" s="17"/>
      <c r="W15" s="16"/>
      <c r="X15" s="148"/>
    </row>
    <row r="16" spans="1:24" x14ac:dyDescent="0.15">
      <c r="A16" s="7"/>
      <c r="B16" s="4"/>
      <c r="D16" s="4"/>
      <c r="E16" s="18"/>
      <c r="F16" s="11"/>
      <c r="G16" s="11"/>
      <c r="I16" s="28"/>
      <c r="J16" s="11"/>
      <c r="K16" s="16"/>
      <c r="L16" s="146" t="s">
        <v>139</v>
      </c>
      <c r="M16" s="4"/>
      <c r="N16" s="4"/>
      <c r="O16" s="9"/>
      <c r="P16" s="9"/>
      <c r="Q16" s="9"/>
      <c r="R16" s="9"/>
      <c r="S16" s="9"/>
      <c r="T16" s="9"/>
      <c r="U16" s="9"/>
      <c r="V16" s="9"/>
      <c r="W16" s="16"/>
      <c r="X16" s="148"/>
    </row>
    <row r="17" spans="1:24" x14ac:dyDescent="0.15">
      <c r="A17" s="7"/>
      <c r="B17" s="4"/>
      <c r="C17" s="28"/>
      <c r="D17" s="4"/>
      <c r="E17" s="11"/>
      <c r="F17" s="11"/>
      <c r="G17" s="11"/>
      <c r="I17" s="28"/>
      <c r="J17" s="11"/>
      <c r="K17" s="16"/>
      <c r="L17" s="146"/>
      <c r="M17" s="4"/>
      <c r="N17" s="4"/>
      <c r="O17" s="9"/>
      <c r="P17" s="9"/>
      <c r="Q17" s="9"/>
      <c r="R17" s="9"/>
      <c r="S17" s="9"/>
      <c r="T17" s="9"/>
      <c r="U17" s="9"/>
      <c r="V17" s="9"/>
      <c r="W17" s="16"/>
      <c r="X17" s="148"/>
    </row>
    <row r="18" spans="1:24" x14ac:dyDescent="0.15">
      <c r="A18" s="7"/>
      <c r="B18" s="4"/>
      <c r="C18" s="28"/>
      <c r="D18" s="4"/>
      <c r="E18" s="11"/>
      <c r="F18" s="11"/>
      <c r="G18" s="11"/>
      <c r="I18" s="28"/>
      <c r="J18" s="11"/>
      <c r="K18" s="16"/>
      <c r="L18" s="146"/>
      <c r="M18" s="4"/>
      <c r="N18" s="4"/>
      <c r="O18" s="9"/>
      <c r="P18" s="9"/>
      <c r="Q18" s="9"/>
      <c r="R18" s="9"/>
      <c r="S18" s="9"/>
      <c r="T18" s="9"/>
      <c r="U18" s="9"/>
      <c r="V18" s="9"/>
      <c r="W18" s="16"/>
      <c r="X18" s="148"/>
    </row>
    <row r="19" spans="1:24" x14ac:dyDescent="0.15">
      <c r="A19" s="7"/>
      <c r="B19" s="4"/>
      <c r="C19" s="28"/>
      <c r="D19" s="4"/>
      <c r="E19" s="11"/>
      <c r="F19" s="11"/>
      <c r="G19" s="11"/>
      <c r="I19" s="28"/>
      <c r="J19" s="11"/>
      <c r="K19" s="16"/>
      <c r="L19" s="146"/>
      <c r="M19" s="4"/>
      <c r="N19" s="4"/>
      <c r="O19" s="9"/>
      <c r="P19" s="9"/>
      <c r="Q19" s="9"/>
      <c r="R19" s="9"/>
      <c r="S19" s="9"/>
      <c r="T19" s="9"/>
      <c r="U19" s="9"/>
      <c r="V19" s="9"/>
      <c r="W19" s="16"/>
      <c r="X19" s="148"/>
    </row>
    <row r="20" spans="1:24" x14ac:dyDescent="0.15">
      <c r="A20" s="7"/>
      <c r="B20" s="4"/>
      <c r="C20" s="127"/>
      <c r="D20" s="4"/>
      <c r="E20" s="11"/>
      <c r="F20" s="11"/>
      <c r="G20" s="11"/>
      <c r="I20" s="11"/>
      <c r="J20" s="11"/>
      <c r="K20" s="16"/>
      <c r="L20" s="146" t="s">
        <v>140</v>
      </c>
      <c r="M20" s="4"/>
      <c r="N20" s="4"/>
      <c r="O20" s="9"/>
      <c r="P20" s="9"/>
      <c r="Q20" s="9"/>
      <c r="R20" s="9"/>
      <c r="S20" s="9"/>
      <c r="T20" s="9"/>
      <c r="U20" s="9"/>
      <c r="V20" s="9"/>
      <c r="W20" s="16"/>
      <c r="X20" s="148"/>
    </row>
    <row r="21" spans="1:24" x14ac:dyDescent="0.15">
      <c r="A21" s="7"/>
      <c r="B21" s="4"/>
      <c r="C21" s="28"/>
      <c r="D21" s="4"/>
      <c r="E21" s="11"/>
      <c r="F21" s="11"/>
      <c r="G21" s="11"/>
      <c r="I21" s="11"/>
      <c r="J21" s="11"/>
      <c r="K21" s="16"/>
      <c r="L21" s="146"/>
      <c r="M21" s="4"/>
      <c r="N21" s="4"/>
      <c r="O21" s="9"/>
      <c r="P21" s="9"/>
      <c r="Q21" s="9"/>
      <c r="R21" s="9"/>
      <c r="S21" s="9"/>
      <c r="T21" s="9"/>
      <c r="U21" s="9"/>
      <c r="V21" s="9"/>
      <c r="W21" s="4"/>
      <c r="X21" s="145"/>
    </row>
    <row r="22" spans="1:24" x14ac:dyDescent="0.15">
      <c r="A22" s="7"/>
      <c r="B22" s="4"/>
      <c r="C22" s="4"/>
      <c r="D22" s="4"/>
      <c r="E22" s="11"/>
      <c r="F22" s="11"/>
      <c r="G22" s="11"/>
      <c r="H22" s="11"/>
      <c r="I22" s="11"/>
      <c r="J22" s="11"/>
      <c r="K22" s="16"/>
      <c r="L22" s="146"/>
      <c r="M22" s="4"/>
      <c r="N22" s="4"/>
      <c r="O22" s="9"/>
      <c r="P22" s="9"/>
      <c r="Q22" s="9"/>
      <c r="R22" s="9"/>
      <c r="S22" s="9"/>
      <c r="T22" s="9"/>
      <c r="U22" s="9"/>
      <c r="V22" s="9"/>
      <c r="W22" s="4"/>
      <c r="X22" s="145"/>
    </row>
    <row r="23" spans="1:24" x14ac:dyDescent="0.15">
      <c r="A23" s="7"/>
      <c r="B23" s="4"/>
      <c r="C23" s="4"/>
      <c r="D23" s="4"/>
      <c r="E23" s="11"/>
      <c r="F23" s="11"/>
      <c r="G23" s="11"/>
      <c r="H23" s="11"/>
      <c r="I23" s="11"/>
      <c r="J23" s="11"/>
      <c r="K23" s="16"/>
      <c r="L23" s="146"/>
      <c r="M23" s="4"/>
      <c r="N23" s="4"/>
      <c r="O23" s="9"/>
      <c r="P23" s="9"/>
      <c r="Q23" s="9"/>
      <c r="R23" s="9"/>
      <c r="S23" s="9"/>
      <c r="T23" s="9"/>
      <c r="U23" s="9"/>
      <c r="V23" s="9"/>
      <c r="W23" s="4"/>
      <c r="X23" s="145"/>
    </row>
    <row r="24" spans="1:24" x14ac:dyDescent="0.15">
      <c r="A24" s="7"/>
      <c r="B24" s="4"/>
      <c r="C24" s="4"/>
      <c r="D24" s="4"/>
      <c r="E24" s="11"/>
      <c r="F24" s="11"/>
      <c r="G24" s="11"/>
      <c r="H24" s="11"/>
      <c r="I24" s="11"/>
      <c r="J24" s="11"/>
      <c r="K24" s="16"/>
      <c r="L24" s="146" t="s">
        <v>141</v>
      </c>
      <c r="M24" s="4"/>
      <c r="N24" s="4"/>
      <c r="O24" s="9"/>
      <c r="P24" s="9"/>
      <c r="Q24" s="9"/>
      <c r="R24" s="9"/>
      <c r="S24" s="9"/>
      <c r="T24" s="9"/>
      <c r="U24" s="9"/>
      <c r="V24" s="9"/>
      <c r="W24" s="4"/>
      <c r="X24" s="145"/>
    </row>
    <row r="25" spans="1:24" x14ac:dyDescent="0.15">
      <c r="A25" s="7"/>
      <c r="B25" s="4"/>
      <c r="C25" s="4"/>
      <c r="D25" s="4"/>
      <c r="E25" s="11"/>
      <c r="F25" s="11"/>
      <c r="G25" s="11"/>
      <c r="H25" s="11"/>
      <c r="I25" s="11"/>
      <c r="J25" s="11"/>
      <c r="K25" s="16"/>
      <c r="L25" s="146"/>
      <c r="M25" s="4"/>
      <c r="N25" s="4"/>
      <c r="O25" s="9"/>
      <c r="P25" s="9"/>
      <c r="Q25" s="9"/>
      <c r="R25" s="9"/>
      <c r="S25" s="9"/>
      <c r="T25" s="9"/>
      <c r="U25" s="9"/>
      <c r="V25" s="9"/>
      <c r="W25" s="4"/>
      <c r="X25" s="145"/>
    </row>
    <row r="26" spans="1:24" x14ac:dyDescent="0.15">
      <c r="A26" s="7"/>
      <c r="B26" s="4"/>
      <c r="C26" s="4"/>
      <c r="D26" s="4"/>
      <c r="E26" s="11"/>
      <c r="F26" s="11"/>
      <c r="G26" s="11"/>
      <c r="H26" s="11"/>
      <c r="I26" s="11"/>
      <c r="J26" s="11"/>
      <c r="K26" s="16"/>
      <c r="L26" s="146"/>
      <c r="M26" s="4"/>
      <c r="N26" s="4"/>
      <c r="O26" s="9"/>
      <c r="P26" s="9"/>
      <c r="Q26" s="9"/>
      <c r="R26" s="9"/>
      <c r="S26" s="9"/>
      <c r="T26" s="9"/>
      <c r="U26" s="9"/>
      <c r="V26" s="9"/>
      <c r="W26" s="4"/>
      <c r="X26" s="145"/>
    </row>
    <row r="27" spans="1:24" x14ac:dyDescent="0.15">
      <c r="A27" s="7"/>
      <c r="B27" s="4"/>
      <c r="C27" s="4"/>
      <c r="D27" s="4"/>
      <c r="E27" s="11"/>
      <c r="F27" s="11"/>
      <c r="G27" s="11"/>
      <c r="H27" s="11"/>
      <c r="I27" s="11"/>
      <c r="J27" s="11"/>
      <c r="K27" s="16"/>
      <c r="L27" s="219" t="s">
        <v>142</v>
      </c>
      <c r="M27" s="220"/>
      <c r="N27" s="220"/>
      <c r="O27" s="221"/>
      <c r="P27" s="221"/>
      <c r="Q27" s="221"/>
      <c r="R27" s="9"/>
      <c r="S27" s="9"/>
      <c r="T27" s="9"/>
      <c r="U27" s="9"/>
      <c r="V27" s="9"/>
      <c r="W27" s="4"/>
      <c r="X27" s="145"/>
    </row>
    <row r="28" spans="1:24" x14ac:dyDescent="0.15">
      <c r="A28" s="7"/>
      <c r="B28" s="4"/>
      <c r="C28" s="4"/>
      <c r="D28" s="4"/>
      <c r="E28" s="11"/>
      <c r="F28" s="11"/>
      <c r="G28" s="11"/>
      <c r="H28" s="11"/>
      <c r="I28" s="11"/>
      <c r="J28" s="11"/>
      <c r="K28" s="16"/>
      <c r="L28" s="146" t="s">
        <v>143</v>
      </c>
      <c r="M28" s="4"/>
      <c r="N28" s="4"/>
      <c r="O28" s="9"/>
      <c r="P28" s="9"/>
      <c r="Q28" s="9"/>
      <c r="R28" s="9"/>
      <c r="S28" s="9"/>
      <c r="T28" s="9"/>
      <c r="U28" s="9"/>
      <c r="V28" s="17"/>
      <c r="W28" s="16"/>
      <c r="X28" s="148"/>
    </row>
    <row r="29" spans="1:24" x14ac:dyDescent="0.15">
      <c r="A29" s="7"/>
      <c r="C29" s="4"/>
      <c r="D29" s="4"/>
      <c r="E29" s="11"/>
      <c r="F29" s="11"/>
      <c r="G29" s="11"/>
      <c r="H29" s="11"/>
      <c r="I29" s="11"/>
      <c r="J29" s="11"/>
      <c r="K29" s="16"/>
      <c r="L29" s="146"/>
      <c r="M29" s="4"/>
      <c r="N29" s="4"/>
      <c r="O29" s="9"/>
      <c r="P29" s="9"/>
      <c r="Q29" s="9"/>
      <c r="R29" s="9"/>
      <c r="S29" s="9"/>
      <c r="T29" s="9"/>
      <c r="U29" s="9"/>
      <c r="V29" s="9"/>
      <c r="W29" s="16"/>
      <c r="X29" s="148"/>
    </row>
    <row r="30" spans="1:24" x14ac:dyDescent="0.15">
      <c r="A30" s="7"/>
      <c r="B30" s="4"/>
      <c r="C30" s="4"/>
      <c r="D30" s="4"/>
      <c r="E30" s="11"/>
      <c r="F30" s="11"/>
      <c r="G30" s="11"/>
      <c r="H30" s="11"/>
      <c r="I30" s="11"/>
      <c r="J30" s="11"/>
      <c r="K30" s="16"/>
      <c r="L30" s="146"/>
      <c r="M30" s="4"/>
      <c r="N30" s="4"/>
      <c r="O30" s="9"/>
      <c r="P30" s="9"/>
      <c r="Q30" s="9"/>
      <c r="R30" s="9"/>
      <c r="S30" s="9"/>
      <c r="T30" s="9"/>
      <c r="U30" s="9"/>
      <c r="V30" s="9"/>
      <c r="W30" s="16"/>
      <c r="X30" s="148"/>
    </row>
    <row r="31" spans="1:24" x14ac:dyDescent="0.15">
      <c r="A31" s="7"/>
      <c r="B31" s="4"/>
      <c r="C31" s="4"/>
      <c r="D31" s="4"/>
      <c r="E31" s="11"/>
      <c r="F31" s="11"/>
      <c r="G31" s="11"/>
      <c r="H31" s="11"/>
      <c r="I31" s="11"/>
      <c r="J31" s="11"/>
      <c r="K31" s="16"/>
      <c r="L31" s="146"/>
      <c r="M31" s="4"/>
      <c r="N31" s="4"/>
      <c r="O31" s="9"/>
      <c r="P31" s="9"/>
      <c r="Q31" s="9"/>
      <c r="R31" s="9"/>
      <c r="S31" s="9"/>
      <c r="T31" s="9"/>
      <c r="U31" s="9"/>
      <c r="V31" s="9"/>
      <c r="W31" s="16"/>
      <c r="X31" s="148"/>
    </row>
    <row r="32" spans="1:24" x14ac:dyDescent="0.15">
      <c r="A32" s="7"/>
      <c r="C32" s="4"/>
      <c r="D32" s="4"/>
      <c r="E32" s="4"/>
      <c r="F32" s="4"/>
      <c r="G32" s="4"/>
      <c r="H32" s="4"/>
      <c r="I32" s="16"/>
      <c r="J32" s="16"/>
      <c r="K32" s="16"/>
      <c r="L32" s="146" t="s">
        <v>139</v>
      </c>
      <c r="M32" s="4"/>
      <c r="N32" s="4"/>
      <c r="O32" s="9"/>
      <c r="P32" s="9"/>
      <c r="Q32" s="9"/>
      <c r="R32" s="9"/>
      <c r="S32" s="9"/>
      <c r="T32" s="9"/>
      <c r="U32" s="9"/>
      <c r="V32" s="9"/>
      <c r="W32" s="16"/>
      <c r="X32" s="148"/>
    </row>
    <row r="33" spans="1:24" x14ac:dyDescent="0.15">
      <c r="A33" s="7"/>
      <c r="B33" s="4"/>
      <c r="C33" s="4"/>
      <c r="D33" s="4"/>
      <c r="E33" s="4"/>
      <c r="F33" s="4"/>
      <c r="G33" s="4"/>
      <c r="H33" s="4"/>
      <c r="I33" s="16"/>
      <c r="J33" s="16"/>
      <c r="K33" s="16"/>
      <c r="L33" s="146"/>
      <c r="M33" s="4"/>
      <c r="N33" s="4"/>
      <c r="O33" s="9"/>
      <c r="P33" s="9"/>
      <c r="Q33" s="9"/>
      <c r="R33" s="9"/>
      <c r="S33" s="9"/>
      <c r="T33" s="9"/>
      <c r="U33" s="9"/>
      <c r="V33" s="9"/>
      <c r="W33" s="16"/>
      <c r="X33" s="148"/>
    </row>
    <row r="34" spans="1:24" x14ac:dyDescent="0.15">
      <c r="A34" s="19"/>
      <c r="B34" s="20" t="s">
        <v>136</v>
      </c>
      <c r="C34" s="20"/>
      <c r="D34" s="20"/>
      <c r="E34" s="20"/>
      <c r="F34" s="20"/>
      <c r="G34" s="20"/>
      <c r="H34" s="20"/>
      <c r="I34" s="20"/>
      <c r="J34" s="20"/>
      <c r="K34" s="20"/>
      <c r="L34" s="146"/>
      <c r="M34" s="4"/>
      <c r="N34" s="4"/>
      <c r="O34" s="9"/>
      <c r="P34" s="9"/>
      <c r="Q34" s="9"/>
      <c r="R34" s="9"/>
      <c r="S34" s="9"/>
      <c r="T34" s="9"/>
      <c r="U34" s="9"/>
      <c r="V34" s="9"/>
      <c r="W34" s="16"/>
      <c r="X34" s="148"/>
    </row>
    <row r="35" spans="1:24" x14ac:dyDescent="0.15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146" t="s">
        <v>144</v>
      </c>
      <c r="M35" s="4"/>
      <c r="N35" s="4"/>
      <c r="O35" s="9"/>
      <c r="P35" s="9"/>
      <c r="Q35" s="9"/>
      <c r="R35" s="9"/>
      <c r="S35" s="9"/>
      <c r="T35" s="9"/>
      <c r="U35" s="9"/>
      <c r="V35" s="9"/>
      <c r="W35" s="16"/>
      <c r="X35" s="148"/>
    </row>
    <row r="36" spans="1:24" x14ac:dyDescent="0.15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4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50"/>
    </row>
    <row r="37" spans="1:24" x14ac:dyDescent="0.15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14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50"/>
    </row>
    <row r="38" spans="1:24" ht="14.25" customHeight="1" x14ac:dyDescent="0.15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146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50"/>
    </row>
    <row r="39" spans="1:24" x14ac:dyDescent="0.15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146" t="s">
        <v>145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50"/>
    </row>
    <row r="40" spans="1:24" x14ac:dyDescent="0.1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14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150"/>
    </row>
    <row r="41" spans="1:24" x14ac:dyDescent="0.15">
      <c r="A41" s="7"/>
      <c r="B41" s="4"/>
      <c r="C41" s="4"/>
      <c r="D41" s="4"/>
      <c r="E41" s="4"/>
      <c r="F41" s="4"/>
      <c r="G41" s="4"/>
      <c r="H41" s="4"/>
      <c r="I41" s="16"/>
      <c r="J41" s="4"/>
      <c r="K41" s="4"/>
      <c r="L41" s="14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50"/>
    </row>
    <row r="42" spans="1:24" x14ac:dyDescent="0.15">
      <c r="A42" s="7"/>
      <c r="B42" s="4"/>
      <c r="C42" s="4"/>
      <c r="D42" s="4"/>
      <c r="E42" s="4"/>
      <c r="F42" s="4"/>
      <c r="G42" s="16"/>
      <c r="H42" s="4"/>
      <c r="I42" s="16"/>
      <c r="J42" s="4"/>
      <c r="K42" s="4"/>
      <c r="L42" s="149" t="s">
        <v>146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50"/>
    </row>
    <row r="43" spans="1:24" x14ac:dyDescent="0.15">
      <c r="A43" s="7"/>
      <c r="B43" s="4"/>
      <c r="C43" s="4"/>
      <c r="D43" s="4"/>
      <c r="E43" s="4"/>
      <c r="F43" s="4"/>
      <c r="G43" s="4"/>
      <c r="H43" s="4"/>
      <c r="I43" s="4"/>
      <c r="J43" s="4"/>
      <c r="K43" s="4"/>
      <c r="L43" s="146"/>
      <c r="M43" s="9" t="s">
        <v>257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150"/>
    </row>
    <row r="44" spans="1:24" ht="12.75" thickBot="1" x14ac:dyDescent="0.2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  <c r="L44" s="149"/>
      <c r="M44" s="9" t="s">
        <v>147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150"/>
    </row>
    <row r="45" spans="1:24" x14ac:dyDescent="0.15">
      <c r="A45" s="27"/>
      <c r="B45" s="28"/>
      <c r="C45" s="4"/>
      <c r="D45" s="4"/>
      <c r="E45" s="4"/>
      <c r="F45" s="4"/>
      <c r="G45" s="4"/>
      <c r="H45" s="4"/>
      <c r="I45" s="4"/>
      <c r="J45" s="4"/>
      <c r="K45" s="4"/>
      <c r="L45" s="201"/>
      <c r="M45" s="202"/>
      <c r="N45" s="202"/>
      <c r="O45" s="203"/>
      <c r="P45" s="204"/>
      <c r="Q45" s="205" t="s">
        <v>4</v>
      </c>
      <c r="R45" s="206" t="s">
        <v>5</v>
      </c>
      <c r="S45" s="206" t="s">
        <v>6</v>
      </c>
      <c r="T45" s="206" t="s">
        <v>7</v>
      </c>
      <c r="U45" s="206" t="s">
        <v>8</v>
      </c>
      <c r="V45" s="206" t="s">
        <v>9</v>
      </c>
      <c r="W45" s="206" t="s">
        <v>10</v>
      </c>
      <c r="X45" s="207" t="s">
        <v>11</v>
      </c>
    </row>
    <row r="46" spans="1:24" x14ac:dyDescent="0.15">
      <c r="A46" s="27"/>
      <c r="B46" s="28"/>
      <c r="C46" s="4"/>
      <c r="D46" s="4"/>
      <c r="E46" s="4"/>
      <c r="F46" s="4"/>
      <c r="G46" s="4"/>
      <c r="H46" s="4"/>
      <c r="I46" s="128"/>
      <c r="J46" s="4"/>
      <c r="K46" s="4"/>
      <c r="L46" s="151" t="s">
        <v>122</v>
      </c>
      <c r="M46" s="36"/>
      <c r="N46" s="36"/>
      <c r="O46" s="37"/>
      <c r="P46" s="38"/>
      <c r="Q46" s="211">
        <f>「計算書その１」!O35</f>
        <v>211.84594239535278</v>
      </c>
      <c r="R46" s="211">
        <f>「計算書その１」!P35</f>
        <v>132.5637879129942</v>
      </c>
      <c r="S46" s="211">
        <f>「計算書その１」!Q35</f>
        <v>72.531213093254181</v>
      </c>
      <c r="T46" s="211">
        <f>「計算書その１」!R35</f>
        <v>46.496302522656109</v>
      </c>
      <c r="U46" s="211">
        <f>「計算書その１」!S35</f>
        <v>40.009138037787693</v>
      </c>
      <c r="V46" s="211">
        <f>「計算書その１」!T35</f>
        <v>27.457149537694416</v>
      </c>
      <c r="W46" s="211">
        <f>「計算書その１」!U35</f>
        <v>25.355671100493502</v>
      </c>
      <c r="X46" s="212">
        <f>「計算書その１」!V35</f>
        <v>18.459921953531527</v>
      </c>
    </row>
    <row r="47" spans="1:24" x14ac:dyDescent="0.15">
      <c r="A47" s="27"/>
      <c r="B47" s="28"/>
      <c r="C47" s="4"/>
      <c r="D47" s="4"/>
      <c r="E47" s="4"/>
      <c r="F47" s="4"/>
      <c r="G47" s="4"/>
      <c r="H47" s="4"/>
      <c r="I47" s="4"/>
      <c r="J47" s="4"/>
      <c r="K47" s="4"/>
      <c r="L47" s="356" t="s">
        <v>123</v>
      </c>
      <c r="M47" s="357"/>
      <c r="N47" s="357"/>
      <c r="O47" s="357"/>
      <c r="P47" s="358"/>
      <c r="Q47" s="214">
        <v>221</v>
      </c>
      <c r="R47" s="215">
        <v>369</v>
      </c>
      <c r="S47" s="215"/>
      <c r="T47" s="215"/>
      <c r="U47" s="215"/>
      <c r="V47" s="215"/>
      <c r="W47" s="215"/>
      <c r="X47" s="216"/>
    </row>
    <row r="48" spans="1:24" x14ac:dyDescent="0.15">
      <c r="A48" s="7"/>
      <c r="B48" s="4"/>
      <c r="C48" s="4"/>
      <c r="D48" s="4"/>
      <c r="E48" s="4"/>
      <c r="F48" s="4"/>
      <c r="G48" s="4"/>
      <c r="H48" s="4"/>
      <c r="I48" s="4"/>
      <c r="J48" s="4"/>
      <c r="K48" s="4"/>
      <c r="L48" s="152" t="s">
        <v>128</v>
      </c>
      <c r="M48" s="39"/>
      <c r="N48" s="40"/>
      <c r="O48" s="40"/>
      <c r="P48" s="41"/>
      <c r="Q48" s="217">
        <f>「計算書その１」!O41</f>
        <v>2800</v>
      </c>
      <c r="R48" s="217">
        <f>「計算書その１」!P41</f>
        <v>2000</v>
      </c>
      <c r="S48" s="217">
        <f>「計算書その１」!Q41</f>
        <v>1280</v>
      </c>
      <c r="T48" s="217">
        <f>「計算書その１」!R41</f>
        <v>1040</v>
      </c>
      <c r="U48" s="217">
        <f>「計算書その１」!S41</f>
        <v>800</v>
      </c>
      <c r="V48" s="217">
        <f>「計算書その１」!T41</f>
        <v>720</v>
      </c>
      <c r="W48" s="217">
        <f>「計算書その１」!U41</f>
        <v>608</v>
      </c>
      <c r="X48" s="218">
        <f>「計算書その１」!V41</f>
        <v>560</v>
      </c>
    </row>
    <row r="49" spans="1:24" ht="12.75" thickBot="1" x14ac:dyDescent="0.2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153" t="s">
        <v>12</v>
      </c>
      <c r="M49" s="154"/>
      <c r="N49" s="155"/>
      <c r="O49" s="155"/>
      <c r="P49" s="156"/>
      <c r="Q49" s="140" t="str">
        <f>IF(Q47&gt;Q48,"要","否")</f>
        <v>否</v>
      </c>
      <c r="R49" s="140" t="str">
        <f t="shared" ref="R49:X49" si="0">IF(R47&gt;R48,"要","否")</f>
        <v>否</v>
      </c>
      <c r="S49" s="140" t="str">
        <f t="shared" si="0"/>
        <v>否</v>
      </c>
      <c r="T49" s="140" t="str">
        <f t="shared" si="0"/>
        <v>否</v>
      </c>
      <c r="U49" s="140" t="str">
        <f t="shared" si="0"/>
        <v>否</v>
      </c>
      <c r="V49" s="140" t="str">
        <f t="shared" si="0"/>
        <v>否</v>
      </c>
      <c r="W49" s="140" t="str">
        <f t="shared" si="0"/>
        <v>否</v>
      </c>
      <c r="X49" s="200" t="str">
        <f t="shared" si="0"/>
        <v>否</v>
      </c>
    </row>
    <row r="50" spans="1:24" x14ac:dyDescent="0.15">
      <c r="A50" s="32" t="s">
        <v>63</v>
      </c>
    </row>
    <row r="51" spans="1:24" x14ac:dyDescent="0.15">
      <c r="U51" s="1"/>
      <c r="V51" s="1"/>
      <c r="W51" s="1"/>
      <c r="X51" s="1"/>
    </row>
    <row r="52" spans="1:24" x14ac:dyDescent="0.15">
      <c r="A52" s="126"/>
    </row>
  </sheetData>
  <mergeCells count="14">
    <mergeCell ref="L47:P47"/>
    <mergeCell ref="U3:V3"/>
    <mergeCell ref="W3:X3"/>
    <mergeCell ref="U4:V4"/>
    <mergeCell ref="W4:X4"/>
    <mergeCell ref="Q5:R5"/>
    <mergeCell ref="U5:V5"/>
    <mergeCell ref="W5:X5"/>
    <mergeCell ref="A7:B7"/>
    <mergeCell ref="L7:N8"/>
    <mergeCell ref="A5:B5"/>
    <mergeCell ref="C5:F5"/>
    <mergeCell ref="H5:I5"/>
    <mergeCell ref="M5:N5"/>
  </mergeCells>
  <phoneticPr fontId="2"/>
  <conditionalFormatting sqref="O45:P46 B41:C42 D42:G42 L45 I41:I42 W28:X35 I32:J33 X13:X20 W14:W20 D13 K13:K33 C22:C33 B30:B31 B33 B13:B28">
    <cfRule type="cellIs" dxfId="2" priority="1" stopIfTrue="1" operator="equal">
      <formula>0</formula>
    </cfRule>
  </conditionalFormatting>
  <pageMargins left="0.43307086614173229" right="0.19685039370078741" top="0.55118110236220474" bottom="0.19685039370078741" header="0.19685039370078741" footer="0.11811023622047245"/>
  <pageSetup paperSize="9" orientation="landscape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9002" r:id="rId4">
          <objectPr defaultSize="0" autoPict="0" r:id="rId5">
            <anchor moveWithCells="1">
              <from>
                <xdr:col>11</xdr:col>
                <xdr:colOff>342900</xdr:colOff>
                <xdr:row>12</xdr:row>
                <xdr:rowOff>38100</xdr:rowOff>
              </from>
              <to>
                <xdr:col>20</xdr:col>
                <xdr:colOff>19050</xdr:colOff>
                <xdr:row>14</xdr:row>
                <xdr:rowOff>123825</xdr:rowOff>
              </to>
            </anchor>
          </objectPr>
        </oleObject>
      </mc:Choice>
      <mc:Fallback>
        <oleObject progId="Equation.3" shapeId="29002" r:id="rId4"/>
      </mc:Fallback>
    </mc:AlternateContent>
    <mc:AlternateContent xmlns:mc="http://schemas.openxmlformats.org/markup-compatibility/2006">
      <mc:Choice Requires="x14">
        <oleObject progId="Equation.3" shapeId="29015" r:id="rId6">
          <objectPr defaultSize="0" autoPict="0" r:id="rId7">
            <anchor moveWithCells="1">
              <from>
                <xdr:col>11</xdr:col>
                <xdr:colOff>333375</xdr:colOff>
                <xdr:row>16</xdr:row>
                <xdr:rowOff>57150</xdr:rowOff>
              </from>
              <to>
                <xdr:col>20</xdr:col>
                <xdr:colOff>381000</xdr:colOff>
                <xdr:row>18</xdr:row>
                <xdr:rowOff>123825</xdr:rowOff>
              </to>
            </anchor>
          </objectPr>
        </oleObject>
      </mc:Choice>
      <mc:Fallback>
        <oleObject progId="Equation.3" shapeId="29015" r:id="rId6"/>
      </mc:Fallback>
    </mc:AlternateContent>
    <mc:AlternateContent xmlns:mc="http://schemas.openxmlformats.org/markup-compatibility/2006">
      <mc:Choice Requires="x14">
        <oleObject progId="Equation.3" shapeId="29028" r:id="rId8">
          <objectPr defaultSize="0" autoPict="0" r:id="rId9">
            <anchor moveWithCells="1">
              <from>
                <xdr:col>11</xdr:col>
                <xdr:colOff>381000</xdr:colOff>
                <xdr:row>20</xdr:row>
                <xdr:rowOff>9525</xdr:rowOff>
              </from>
              <to>
                <xdr:col>16</xdr:col>
                <xdr:colOff>342900</xdr:colOff>
                <xdr:row>22</xdr:row>
                <xdr:rowOff>114300</xdr:rowOff>
              </to>
            </anchor>
          </objectPr>
        </oleObject>
      </mc:Choice>
      <mc:Fallback>
        <oleObject progId="Equation.3" shapeId="29028" r:id="rId8"/>
      </mc:Fallback>
    </mc:AlternateContent>
    <mc:AlternateContent xmlns:mc="http://schemas.openxmlformats.org/markup-compatibility/2006">
      <mc:Choice Requires="x14">
        <oleObject progId="Equation.3" shapeId="29029" r:id="rId10">
          <objectPr defaultSize="0" autoPict="0" r:id="rId11">
            <anchor moveWithCells="1">
              <from>
                <xdr:col>11</xdr:col>
                <xdr:colOff>381000</xdr:colOff>
                <xdr:row>24</xdr:row>
                <xdr:rowOff>57150</xdr:rowOff>
              </from>
              <to>
                <xdr:col>16</xdr:col>
                <xdr:colOff>352425</xdr:colOff>
                <xdr:row>25</xdr:row>
                <xdr:rowOff>133350</xdr:rowOff>
              </to>
            </anchor>
          </objectPr>
        </oleObject>
      </mc:Choice>
      <mc:Fallback>
        <oleObject progId="Equation.3" shapeId="29029" r:id="rId10"/>
      </mc:Fallback>
    </mc:AlternateContent>
    <mc:AlternateContent xmlns:mc="http://schemas.openxmlformats.org/markup-compatibility/2006">
      <mc:Choice Requires="x14">
        <oleObject progId="Equation.3" shapeId="29042" r:id="rId12">
          <objectPr defaultSize="0" autoPict="0" r:id="rId13">
            <anchor moveWithCells="1">
              <from>
                <xdr:col>11</xdr:col>
                <xdr:colOff>371475</xdr:colOff>
                <xdr:row>28</xdr:row>
                <xdr:rowOff>57150</xdr:rowOff>
              </from>
              <to>
                <xdr:col>18</xdr:col>
                <xdr:colOff>438150</xdr:colOff>
                <xdr:row>30</xdr:row>
                <xdr:rowOff>123825</xdr:rowOff>
              </to>
            </anchor>
          </objectPr>
        </oleObject>
      </mc:Choice>
      <mc:Fallback>
        <oleObject progId="Equation.3" shapeId="29042" r:id="rId12"/>
      </mc:Fallback>
    </mc:AlternateContent>
    <mc:AlternateContent xmlns:mc="http://schemas.openxmlformats.org/markup-compatibility/2006">
      <mc:Choice Requires="x14">
        <oleObject progId="Equation.3" shapeId="29044" r:id="rId14">
          <objectPr defaultSize="0" autoPict="0" r:id="rId15">
            <anchor moveWithCells="1">
              <from>
                <xdr:col>11</xdr:col>
                <xdr:colOff>371475</xdr:colOff>
                <xdr:row>32</xdr:row>
                <xdr:rowOff>38100</xdr:rowOff>
              </from>
              <to>
                <xdr:col>16</xdr:col>
                <xdr:colOff>152400</xdr:colOff>
                <xdr:row>33</xdr:row>
                <xdr:rowOff>114300</xdr:rowOff>
              </to>
            </anchor>
          </objectPr>
        </oleObject>
      </mc:Choice>
      <mc:Fallback>
        <oleObject progId="Equation.3" shapeId="29044" r:id="rId14"/>
      </mc:Fallback>
    </mc:AlternateContent>
    <mc:AlternateContent xmlns:mc="http://schemas.openxmlformats.org/markup-compatibility/2006">
      <mc:Choice Requires="x14">
        <oleObject progId="Equation.3" shapeId="29057" r:id="rId16">
          <objectPr defaultSize="0" autoPict="0" r:id="rId17">
            <anchor moveWithCells="1">
              <from>
                <xdr:col>11</xdr:col>
                <xdr:colOff>342900</xdr:colOff>
                <xdr:row>35</xdr:row>
                <xdr:rowOff>0</xdr:rowOff>
              </from>
              <to>
                <xdr:col>19</xdr:col>
                <xdr:colOff>209550</xdr:colOff>
                <xdr:row>37</xdr:row>
                <xdr:rowOff>114300</xdr:rowOff>
              </to>
            </anchor>
          </objectPr>
        </oleObject>
      </mc:Choice>
      <mc:Fallback>
        <oleObject progId="Equation.3" shapeId="29057" r:id="rId16"/>
      </mc:Fallback>
    </mc:AlternateContent>
    <mc:AlternateContent xmlns:mc="http://schemas.openxmlformats.org/markup-compatibility/2006">
      <mc:Choice Requires="x14">
        <oleObject progId="Equation.3" shapeId="29070" r:id="rId18">
          <objectPr defaultSize="0" autoPict="0" r:id="rId19">
            <anchor moveWithCells="1">
              <from>
                <xdr:col>11</xdr:col>
                <xdr:colOff>400050</xdr:colOff>
                <xdr:row>39</xdr:row>
                <xdr:rowOff>47625</xdr:rowOff>
              </from>
              <to>
                <xdr:col>16</xdr:col>
                <xdr:colOff>390525</xdr:colOff>
                <xdr:row>40</xdr:row>
                <xdr:rowOff>123825</xdr:rowOff>
              </to>
            </anchor>
          </objectPr>
        </oleObject>
      </mc:Choice>
      <mc:Fallback>
        <oleObject progId="Equation.3" shapeId="29070" r:id="rId1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2"/>
  <sheetViews>
    <sheetView zoomScaleNormal="100" workbookViewId="0">
      <selection activeCell="Q47" sqref="Q47"/>
    </sheetView>
  </sheetViews>
  <sheetFormatPr defaultRowHeight="12" x14ac:dyDescent="0.15"/>
  <cols>
    <col min="1" max="10" width="5.875" style="1" customWidth="1"/>
    <col min="11" max="11" width="6.375" style="1" customWidth="1"/>
    <col min="12" max="20" width="5.875" style="1" customWidth="1"/>
    <col min="21" max="23" width="5.875" style="2" customWidth="1"/>
    <col min="24" max="25" width="6" style="2" customWidth="1"/>
    <col min="26" max="16384" width="9" style="2"/>
  </cols>
  <sheetData>
    <row r="1" spans="1:24" ht="7.5" customHeight="1" x14ac:dyDescent="0.15">
      <c r="U1" s="1"/>
      <c r="V1" s="1"/>
      <c r="W1" s="1"/>
    </row>
    <row r="2" spans="1:24" ht="14.25" x14ac:dyDescent="0.15">
      <c r="I2" s="131" t="s">
        <v>129</v>
      </c>
      <c r="U2" s="1"/>
      <c r="V2" s="1"/>
      <c r="W2" s="1"/>
      <c r="X2" s="3" t="s">
        <v>0</v>
      </c>
    </row>
    <row r="3" spans="1:24" ht="12" customHeight="1" x14ac:dyDescent="0.15">
      <c r="Q3" s="2"/>
      <c r="R3" s="2"/>
      <c r="S3" s="2"/>
      <c r="T3" s="8"/>
      <c r="U3" s="325" t="s">
        <v>30</v>
      </c>
      <c r="V3" s="326"/>
      <c r="W3" s="359" t="s">
        <v>22</v>
      </c>
      <c r="X3" s="360"/>
    </row>
    <row r="4" spans="1:24" ht="13.5" x14ac:dyDescent="0.15">
      <c r="E4" s="4"/>
      <c r="F4" s="4"/>
      <c r="G4" s="4"/>
      <c r="H4" s="4"/>
      <c r="I4" s="4"/>
      <c r="J4" s="4"/>
      <c r="K4" s="4"/>
      <c r="L4" s="4"/>
      <c r="Q4" s="2"/>
      <c r="R4" s="2"/>
      <c r="S4" s="2"/>
      <c r="T4" s="8"/>
      <c r="U4" s="307" t="s">
        <v>31</v>
      </c>
      <c r="V4" s="329"/>
      <c r="W4" s="330"/>
      <c r="X4" s="331"/>
    </row>
    <row r="5" spans="1:24" ht="13.5" x14ac:dyDescent="0.15">
      <c r="A5" s="332" t="s">
        <v>32</v>
      </c>
      <c r="B5" s="351"/>
      <c r="C5" s="364" t="str">
        <f>「計算書その１」!C4:D4</f>
        <v>○○ビル</v>
      </c>
      <c r="D5" s="365"/>
      <c r="E5" s="365"/>
      <c r="F5" s="366"/>
      <c r="G5" s="45" t="s">
        <v>1</v>
      </c>
      <c r="H5" s="352" t="str">
        <f>「計算書その１」!F4</f>
        <v>事務所</v>
      </c>
      <c r="I5" s="354"/>
      <c r="J5" s="46" t="s">
        <v>2</v>
      </c>
      <c r="K5" s="35">
        <f>「計算書その１」!I4</f>
        <v>6.6</v>
      </c>
      <c r="L5" s="105" t="s">
        <v>64</v>
      </c>
      <c r="M5" s="355" t="s">
        <v>13</v>
      </c>
      <c r="N5" s="335"/>
      <c r="O5" s="108">
        <f>「計算書その１」!M4</f>
        <v>800</v>
      </c>
      <c r="P5" s="111" t="s">
        <v>65</v>
      </c>
      <c r="Q5" s="361" t="s">
        <v>14</v>
      </c>
      <c r="R5" s="333"/>
      <c r="S5" s="107">
        <f>「計算書その１」!Q4</f>
        <v>0.85</v>
      </c>
      <c r="T5" s="8"/>
      <c r="U5" s="339" t="s">
        <v>54</v>
      </c>
      <c r="V5" s="340"/>
      <c r="W5" s="362" t="s">
        <v>22</v>
      </c>
      <c r="X5" s="363"/>
    </row>
    <row r="6" spans="1:24" ht="12.75" thickBot="1" x14ac:dyDescent="0.2">
      <c r="P6" s="4"/>
    </row>
    <row r="7" spans="1:24" ht="12" customHeight="1" x14ac:dyDescent="0.15">
      <c r="A7" s="345" t="s">
        <v>3</v>
      </c>
      <c r="B7" s="346"/>
      <c r="C7" s="33" t="s">
        <v>67</v>
      </c>
      <c r="D7" s="5"/>
      <c r="E7" s="5"/>
      <c r="F7" s="5"/>
      <c r="G7" s="5"/>
      <c r="H7" s="5"/>
      <c r="I7" s="5"/>
      <c r="J7" s="5"/>
      <c r="K7" s="5"/>
      <c r="L7" s="347" t="s">
        <v>114</v>
      </c>
      <c r="M7" s="348"/>
      <c r="N7" s="348"/>
      <c r="O7" s="142" t="s">
        <v>109</v>
      </c>
      <c r="P7" s="143"/>
      <c r="Q7" s="143"/>
      <c r="R7" s="143"/>
      <c r="S7" s="143"/>
      <c r="T7" s="143"/>
      <c r="U7" s="143"/>
      <c r="V7" s="143"/>
      <c r="W7" s="143"/>
      <c r="X7" s="144"/>
    </row>
    <row r="8" spans="1:24" x14ac:dyDescent="0.15">
      <c r="A8" s="94"/>
      <c r="B8" s="4"/>
      <c r="C8" s="28" t="s">
        <v>61</v>
      </c>
      <c r="D8" s="4"/>
      <c r="E8" s="4"/>
      <c r="F8" s="4"/>
      <c r="G8" s="4"/>
      <c r="I8" s="4"/>
      <c r="J8" s="4"/>
      <c r="K8" s="4"/>
      <c r="L8" s="349"/>
      <c r="M8" s="350"/>
      <c r="N8" s="350"/>
      <c r="O8" s="28" t="s">
        <v>62</v>
      </c>
      <c r="P8" s="4"/>
      <c r="Q8" s="4"/>
      <c r="R8" s="4"/>
      <c r="S8" s="4"/>
      <c r="T8" s="4"/>
      <c r="U8" s="4"/>
      <c r="V8" s="4"/>
      <c r="W8" s="4"/>
      <c r="X8" s="145"/>
    </row>
    <row r="9" spans="1:24" ht="9" customHeight="1" x14ac:dyDescent="0.15">
      <c r="A9" s="96" t="s">
        <v>35</v>
      </c>
      <c r="B9" s="11"/>
      <c r="D9" s="11"/>
      <c r="E9" s="11"/>
      <c r="F9" s="11"/>
      <c r="G9" s="11"/>
      <c r="J9" s="44"/>
      <c r="K9" s="11"/>
      <c r="L9" s="146"/>
      <c r="M9" s="4"/>
      <c r="N9" s="4"/>
      <c r="O9" s="9"/>
      <c r="P9" s="9"/>
      <c r="Q9" s="9"/>
      <c r="R9" s="9"/>
      <c r="S9" s="9"/>
      <c r="T9" s="9"/>
      <c r="U9" s="9"/>
      <c r="V9" s="9"/>
      <c r="W9" s="4"/>
      <c r="X9" s="145"/>
    </row>
    <row r="10" spans="1:24" ht="9" customHeight="1" x14ac:dyDescent="0.15">
      <c r="A10" s="97" t="s">
        <v>106</v>
      </c>
      <c r="B10" s="11"/>
      <c r="D10" s="11"/>
      <c r="E10" s="11"/>
      <c r="F10" s="11"/>
      <c r="G10" s="11"/>
      <c r="K10" s="11"/>
      <c r="L10" s="222" t="s">
        <v>137</v>
      </c>
      <c r="M10" s="223"/>
      <c r="N10" s="4"/>
      <c r="O10" s="9"/>
      <c r="P10" s="9"/>
      <c r="Q10" s="9"/>
      <c r="R10" s="9"/>
      <c r="S10" s="9"/>
      <c r="T10" s="9"/>
      <c r="U10" s="9"/>
      <c r="V10" s="9"/>
      <c r="W10" s="4"/>
      <c r="X10" s="145"/>
    </row>
    <row r="11" spans="1:24" ht="9" customHeight="1" x14ac:dyDescent="0.15">
      <c r="A11" s="96" t="s">
        <v>105</v>
      </c>
      <c r="B11" s="11"/>
      <c r="D11" s="11"/>
      <c r="E11" s="13"/>
      <c r="F11" s="11"/>
      <c r="G11" s="11"/>
      <c r="J11" s="11"/>
      <c r="K11" s="11"/>
      <c r="L11" s="146" t="s">
        <v>258</v>
      </c>
      <c r="M11" s="4"/>
      <c r="N11" s="4"/>
      <c r="O11" s="9"/>
      <c r="P11" s="9"/>
      <c r="Q11" s="9"/>
      <c r="R11" s="9"/>
      <c r="S11" s="9"/>
      <c r="T11" s="9"/>
      <c r="U11" s="9"/>
      <c r="V11" s="9"/>
      <c r="W11" s="4"/>
      <c r="X11" s="145"/>
    </row>
    <row r="12" spans="1:24" x14ac:dyDescent="0.15">
      <c r="A12" s="133"/>
      <c r="B12" s="44"/>
      <c r="C12" s="28"/>
      <c r="D12" s="32"/>
      <c r="E12" s="127"/>
      <c r="F12" s="134"/>
      <c r="G12" s="44"/>
      <c r="H12" s="32"/>
      <c r="I12" s="32"/>
      <c r="J12" s="44"/>
      <c r="K12" s="44"/>
      <c r="L12" s="146" t="s">
        <v>138</v>
      </c>
      <c r="M12" s="4"/>
      <c r="N12" s="4"/>
      <c r="O12" s="9"/>
      <c r="P12" s="9"/>
      <c r="Q12" s="9"/>
      <c r="R12" s="9"/>
      <c r="S12" s="9"/>
      <c r="T12" s="9"/>
      <c r="U12" s="9"/>
      <c r="V12" s="9"/>
      <c r="W12" s="4"/>
      <c r="X12" s="147"/>
    </row>
    <row r="13" spans="1:24" x14ac:dyDescent="0.15">
      <c r="A13" s="27"/>
      <c r="B13" s="28"/>
      <c r="C13" s="28"/>
      <c r="D13" s="28"/>
      <c r="E13" s="44"/>
      <c r="F13" s="32"/>
      <c r="G13" s="44"/>
      <c r="H13" s="32"/>
      <c r="I13" s="32"/>
      <c r="J13" s="44"/>
      <c r="K13" s="141"/>
      <c r="L13" s="146"/>
      <c r="M13" s="4"/>
      <c r="N13" s="4"/>
      <c r="O13" s="9"/>
      <c r="P13" s="9"/>
      <c r="Q13" s="9"/>
      <c r="R13" s="9"/>
      <c r="S13" s="9"/>
      <c r="T13" s="9"/>
      <c r="U13" s="9"/>
      <c r="V13" s="9"/>
      <c r="W13" s="11"/>
      <c r="X13" s="148"/>
    </row>
    <row r="14" spans="1:24" x14ac:dyDescent="0.15">
      <c r="A14" s="27"/>
      <c r="B14" s="28"/>
      <c r="C14" s="28"/>
      <c r="D14" s="28"/>
      <c r="E14" s="44"/>
      <c r="F14" s="32"/>
      <c r="G14" s="44"/>
      <c r="H14" s="32"/>
      <c r="I14" s="32"/>
      <c r="J14" s="44"/>
      <c r="K14" s="141"/>
      <c r="L14" s="146"/>
      <c r="M14" s="4"/>
      <c r="N14" s="4"/>
      <c r="O14" s="9"/>
      <c r="P14" s="9"/>
      <c r="Q14" s="9"/>
      <c r="R14" s="9"/>
      <c r="S14" s="9"/>
      <c r="T14" s="9"/>
      <c r="U14" s="9"/>
      <c r="V14" s="9"/>
      <c r="W14" s="16"/>
      <c r="X14" s="148"/>
    </row>
    <row r="15" spans="1:24" x14ac:dyDescent="0.15">
      <c r="A15" s="7"/>
      <c r="B15" s="4"/>
      <c r="C15" s="28"/>
      <c r="D15" s="4"/>
      <c r="E15" s="13"/>
      <c r="F15" s="11"/>
      <c r="G15" s="11"/>
      <c r="J15" s="11"/>
      <c r="K15" s="16"/>
      <c r="L15" s="146"/>
      <c r="M15" s="4"/>
      <c r="N15" s="4"/>
      <c r="O15" s="9"/>
      <c r="P15" s="9"/>
      <c r="Q15" s="9"/>
      <c r="R15" s="9"/>
      <c r="S15" s="9"/>
      <c r="T15" s="9"/>
      <c r="U15" s="9"/>
      <c r="V15" s="17"/>
      <c r="W15" s="16"/>
      <c r="X15" s="148"/>
    </row>
    <row r="16" spans="1:24" x14ac:dyDescent="0.15">
      <c r="A16" s="7"/>
      <c r="B16" s="4"/>
      <c r="D16" s="4"/>
      <c r="E16" s="18"/>
      <c r="F16" s="11"/>
      <c r="G16" s="11"/>
      <c r="I16" s="28"/>
      <c r="J16" s="11"/>
      <c r="K16" s="16"/>
      <c r="L16" s="146" t="s">
        <v>139</v>
      </c>
      <c r="M16" s="4"/>
      <c r="N16" s="4"/>
      <c r="O16" s="9"/>
      <c r="P16" s="9"/>
      <c r="Q16" s="9"/>
      <c r="R16" s="9"/>
      <c r="S16" s="9"/>
      <c r="T16" s="9"/>
      <c r="U16" s="9"/>
      <c r="V16" s="9"/>
      <c r="W16" s="16"/>
      <c r="X16" s="148"/>
    </row>
    <row r="17" spans="1:24" x14ac:dyDescent="0.15">
      <c r="A17" s="7"/>
      <c r="B17" s="4"/>
      <c r="C17" s="28"/>
      <c r="D17" s="4"/>
      <c r="E17" s="11"/>
      <c r="F17" s="11"/>
      <c r="G17" s="11"/>
      <c r="I17" s="28"/>
      <c r="J17" s="11"/>
      <c r="K17" s="16"/>
      <c r="L17" s="146"/>
      <c r="M17" s="4"/>
      <c r="N17" s="4"/>
      <c r="O17" s="9"/>
      <c r="P17" s="9"/>
      <c r="Q17" s="9"/>
      <c r="R17" s="9"/>
      <c r="S17" s="9"/>
      <c r="T17" s="9"/>
      <c r="U17" s="9"/>
      <c r="V17" s="9"/>
      <c r="W17" s="16"/>
      <c r="X17" s="148"/>
    </row>
    <row r="18" spans="1:24" x14ac:dyDescent="0.15">
      <c r="A18" s="7"/>
      <c r="B18" s="4"/>
      <c r="C18" s="28"/>
      <c r="D18" s="4"/>
      <c r="E18" s="11"/>
      <c r="F18" s="11"/>
      <c r="G18" s="11"/>
      <c r="I18" s="28"/>
      <c r="J18" s="11"/>
      <c r="K18" s="16"/>
      <c r="L18" s="146"/>
      <c r="M18" s="4"/>
      <c r="N18" s="4"/>
      <c r="O18" s="9"/>
      <c r="P18" s="9"/>
      <c r="Q18" s="9"/>
      <c r="R18" s="9"/>
      <c r="S18" s="9"/>
      <c r="T18" s="9"/>
      <c r="U18" s="9"/>
      <c r="V18" s="9"/>
      <c r="W18" s="16"/>
      <c r="X18" s="148"/>
    </row>
    <row r="19" spans="1:24" x14ac:dyDescent="0.15">
      <c r="A19" s="7"/>
      <c r="B19" s="4"/>
      <c r="C19" s="28"/>
      <c r="D19" s="4"/>
      <c r="E19" s="11"/>
      <c r="F19" s="11"/>
      <c r="G19" s="11"/>
      <c r="I19" s="28"/>
      <c r="J19" s="11"/>
      <c r="K19" s="16"/>
      <c r="L19" s="146"/>
      <c r="M19" s="4"/>
      <c r="N19" s="4"/>
      <c r="O19" s="9"/>
      <c r="P19" s="9"/>
      <c r="Q19" s="9"/>
      <c r="R19" s="9"/>
      <c r="S19" s="9"/>
      <c r="T19" s="9"/>
      <c r="U19" s="9"/>
      <c r="V19" s="9"/>
      <c r="W19" s="16"/>
      <c r="X19" s="148"/>
    </row>
    <row r="20" spans="1:24" x14ac:dyDescent="0.15">
      <c r="A20" s="7"/>
      <c r="B20" s="4"/>
      <c r="C20" s="127"/>
      <c r="D20" s="4"/>
      <c r="E20" s="11"/>
      <c r="F20" s="11"/>
      <c r="G20" s="11"/>
      <c r="I20" s="11"/>
      <c r="J20" s="11"/>
      <c r="K20" s="16"/>
      <c r="L20" s="146" t="s">
        <v>140</v>
      </c>
      <c r="M20" s="4"/>
      <c r="N20" s="4"/>
      <c r="O20" s="9"/>
      <c r="P20" s="9"/>
      <c r="Q20" s="9"/>
      <c r="R20" s="9"/>
      <c r="S20" s="9"/>
      <c r="T20" s="9"/>
      <c r="U20" s="9"/>
      <c r="V20" s="9"/>
      <c r="W20" s="16"/>
      <c r="X20" s="148"/>
    </row>
    <row r="21" spans="1:24" x14ac:dyDescent="0.15">
      <c r="A21" s="7"/>
      <c r="B21" s="4"/>
      <c r="C21" s="28"/>
      <c r="D21" s="4"/>
      <c r="E21" s="11"/>
      <c r="F21" s="11"/>
      <c r="G21" s="11"/>
      <c r="I21" s="11"/>
      <c r="J21" s="11"/>
      <c r="K21" s="16"/>
      <c r="L21" s="146"/>
      <c r="M21" s="4"/>
      <c r="N21" s="4"/>
      <c r="O21" s="9"/>
      <c r="P21" s="9"/>
      <c r="Q21" s="9"/>
      <c r="R21" s="9"/>
      <c r="S21" s="9"/>
      <c r="T21" s="9"/>
      <c r="U21" s="9"/>
      <c r="V21" s="9"/>
      <c r="W21" s="4"/>
      <c r="X21" s="145"/>
    </row>
    <row r="22" spans="1:24" x14ac:dyDescent="0.15">
      <c r="A22" s="7"/>
      <c r="B22" s="4"/>
      <c r="C22" s="4"/>
      <c r="D22" s="4"/>
      <c r="E22" s="11"/>
      <c r="F22" s="11"/>
      <c r="G22" s="11"/>
      <c r="H22" s="11"/>
      <c r="I22" s="11"/>
      <c r="J22" s="11"/>
      <c r="K22" s="16"/>
      <c r="L22" s="146"/>
      <c r="M22" s="4"/>
      <c r="N22" s="4"/>
      <c r="O22" s="9"/>
      <c r="P22" s="9"/>
      <c r="Q22" s="9"/>
      <c r="R22" s="9"/>
      <c r="S22" s="9"/>
      <c r="T22" s="9"/>
      <c r="U22" s="9"/>
      <c r="V22" s="9"/>
      <c r="W22" s="4"/>
      <c r="X22" s="145"/>
    </row>
    <row r="23" spans="1:24" x14ac:dyDescent="0.15">
      <c r="A23" s="7"/>
      <c r="B23" s="4"/>
      <c r="C23" s="4"/>
      <c r="D23" s="4"/>
      <c r="E23" s="11"/>
      <c r="F23" s="11"/>
      <c r="G23" s="11"/>
      <c r="H23" s="11"/>
      <c r="I23" s="11"/>
      <c r="J23" s="11"/>
      <c r="K23" s="16"/>
      <c r="L23" s="146"/>
      <c r="M23" s="4"/>
      <c r="N23" s="4"/>
      <c r="O23" s="9"/>
      <c r="P23" s="9"/>
      <c r="Q23" s="9"/>
      <c r="R23" s="9"/>
      <c r="S23" s="9"/>
      <c r="T23" s="9"/>
      <c r="U23" s="9"/>
      <c r="V23" s="9"/>
      <c r="W23" s="4"/>
      <c r="X23" s="145"/>
    </row>
    <row r="24" spans="1:24" x14ac:dyDescent="0.15">
      <c r="A24" s="7"/>
      <c r="B24" s="4"/>
      <c r="C24" s="4"/>
      <c r="D24" s="4"/>
      <c r="E24" s="11"/>
      <c r="F24" s="11"/>
      <c r="G24" s="11"/>
      <c r="H24" s="11"/>
      <c r="I24" s="11"/>
      <c r="J24" s="11"/>
      <c r="K24" s="16"/>
      <c r="L24" s="146" t="s">
        <v>141</v>
      </c>
      <c r="M24" s="4"/>
      <c r="N24" s="4"/>
      <c r="O24" s="9"/>
      <c r="P24" s="9"/>
      <c r="Q24" s="9"/>
      <c r="R24" s="9"/>
      <c r="S24" s="9"/>
      <c r="T24" s="9"/>
      <c r="U24" s="9"/>
      <c r="V24" s="9"/>
      <c r="W24" s="4"/>
      <c r="X24" s="145"/>
    </row>
    <row r="25" spans="1:24" x14ac:dyDescent="0.15">
      <c r="A25" s="7"/>
      <c r="B25" s="4"/>
      <c r="C25" s="4"/>
      <c r="D25" s="4"/>
      <c r="E25" s="11"/>
      <c r="F25" s="11"/>
      <c r="G25" s="11"/>
      <c r="H25" s="11"/>
      <c r="I25" s="11"/>
      <c r="J25" s="11"/>
      <c r="K25" s="16"/>
      <c r="L25" s="146"/>
      <c r="M25" s="4"/>
      <c r="N25" s="4"/>
      <c r="O25" s="9"/>
      <c r="P25" s="9"/>
      <c r="Q25" s="9"/>
      <c r="R25" s="9"/>
      <c r="S25" s="9"/>
      <c r="T25" s="9"/>
      <c r="U25" s="9"/>
      <c r="V25" s="9"/>
      <c r="W25" s="4"/>
      <c r="X25" s="145"/>
    </row>
    <row r="26" spans="1:24" x14ac:dyDescent="0.15">
      <c r="A26" s="7"/>
      <c r="B26" s="4"/>
      <c r="C26" s="4"/>
      <c r="D26" s="4"/>
      <c r="E26" s="11"/>
      <c r="F26" s="11"/>
      <c r="G26" s="11"/>
      <c r="H26" s="11"/>
      <c r="I26" s="11"/>
      <c r="J26" s="11"/>
      <c r="K26" s="16"/>
      <c r="L26" s="146"/>
      <c r="M26" s="4"/>
      <c r="N26" s="4"/>
      <c r="O26" s="9"/>
      <c r="P26" s="9"/>
      <c r="Q26" s="9"/>
      <c r="R26" s="9"/>
      <c r="S26" s="9"/>
      <c r="T26" s="9"/>
      <c r="U26" s="9"/>
      <c r="V26" s="9"/>
      <c r="W26" s="4"/>
      <c r="X26" s="145"/>
    </row>
    <row r="27" spans="1:24" x14ac:dyDescent="0.15">
      <c r="A27" s="7"/>
      <c r="B27" s="4"/>
      <c r="C27" s="4"/>
      <c r="D27" s="4"/>
      <c r="E27" s="11"/>
      <c r="F27" s="11"/>
      <c r="G27" s="11"/>
      <c r="H27" s="11"/>
      <c r="I27" s="11"/>
      <c r="J27" s="11"/>
      <c r="K27" s="16"/>
      <c r="L27" s="219" t="s">
        <v>142</v>
      </c>
      <c r="M27" s="220"/>
      <c r="N27" s="220"/>
      <c r="O27" s="221"/>
      <c r="P27" s="221"/>
      <c r="Q27" s="221"/>
      <c r="R27" s="9"/>
      <c r="S27" s="9"/>
      <c r="T27" s="9"/>
      <c r="U27" s="9"/>
      <c r="V27" s="9"/>
      <c r="W27" s="4"/>
      <c r="X27" s="145"/>
    </row>
    <row r="28" spans="1:24" x14ac:dyDescent="0.15">
      <c r="A28" s="7"/>
      <c r="B28" s="4"/>
      <c r="C28" s="4"/>
      <c r="D28" s="4"/>
      <c r="E28" s="11"/>
      <c r="F28" s="11"/>
      <c r="G28" s="11"/>
      <c r="H28" s="11"/>
      <c r="I28" s="11"/>
      <c r="J28" s="11"/>
      <c r="K28" s="16"/>
      <c r="L28" s="146" t="s">
        <v>259</v>
      </c>
      <c r="M28" s="4"/>
      <c r="N28" s="4"/>
      <c r="O28" s="9"/>
      <c r="P28" s="9"/>
      <c r="Q28" s="9"/>
      <c r="R28" s="9"/>
      <c r="S28" s="9"/>
      <c r="T28" s="9"/>
      <c r="U28" s="9"/>
      <c r="V28" s="17"/>
      <c r="W28" s="16"/>
      <c r="X28" s="148"/>
    </row>
    <row r="29" spans="1:24" x14ac:dyDescent="0.15">
      <c r="A29" s="7"/>
      <c r="C29" s="4"/>
      <c r="D29" s="4"/>
      <c r="E29" s="11"/>
      <c r="F29" s="11"/>
      <c r="G29" s="11"/>
      <c r="H29" s="11"/>
      <c r="I29" s="11"/>
      <c r="J29" s="11"/>
      <c r="K29" s="16"/>
      <c r="L29" s="146" t="s">
        <v>260</v>
      </c>
      <c r="M29" s="4"/>
      <c r="N29" s="4"/>
      <c r="O29" s="9"/>
      <c r="P29" s="9"/>
      <c r="Q29" s="9"/>
      <c r="R29" s="9"/>
      <c r="S29" s="9"/>
      <c r="T29" s="9"/>
      <c r="U29" s="9"/>
      <c r="V29" s="9"/>
      <c r="W29" s="16"/>
      <c r="X29" s="148"/>
    </row>
    <row r="30" spans="1:24" x14ac:dyDescent="0.15">
      <c r="A30" s="7"/>
      <c r="B30" s="4"/>
      <c r="C30" s="4"/>
      <c r="D30" s="4"/>
      <c r="E30" s="11"/>
      <c r="F30" s="11"/>
      <c r="G30" s="11"/>
      <c r="H30" s="11"/>
      <c r="I30" s="11"/>
      <c r="J30" s="11"/>
      <c r="K30" s="16"/>
      <c r="L30" s="146" t="s">
        <v>262</v>
      </c>
      <c r="M30" s="4"/>
      <c r="N30" s="4"/>
      <c r="O30" s="9"/>
      <c r="P30" s="9"/>
      <c r="Q30" s="9"/>
      <c r="R30" s="9"/>
      <c r="S30" s="9"/>
      <c r="T30" s="9"/>
      <c r="U30" s="9"/>
      <c r="V30" s="9"/>
      <c r="W30" s="16"/>
      <c r="X30" s="148"/>
    </row>
    <row r="31" spans="1:24" x14ac:dyDescent="0.15">
      <c r="A31" s="7"/>
      <c r="B31" s="4"/>
      <c r="C31" s="4"/>
      <c r="D31" s="4"/>
      <c r="E31" s="11"/>
      <c r="F31" s="11"/>
      <c r="G31" s="11"/>
      <c r="H31" s="11"/>
      <c r="I31" s="11"/>
      <c r="J31" s="11"/>
      <c r="K31" s="16"/>
      <c r="L31" s="146"/>
      <c r="M31" s="4"/>
      <c r="N31" s="4"/>
      <c r="O31" s="9"/>
      <c r="P31" s="9"/>
      <c r="Q31" s="9"/>
      <c r="R31" s="9"/>
      <c r="S31" s="9"/>
      <c r="T31" s="9"/>
      <c r="U31" s="9"/>
      <c r="V31" s="9"/>
      <c r="W31" s="16"/>
      <c r="X31" s="148"/>
    </row>
    <row r="32" spans="1:24" x14ac:dyDescent="0.15">
      <c r="A32" s="7"/>
      <c r="C32" s="4"/>
      <c r="D32" s="4"/>
      <c r="E32" s="4"/>
      <c r="F32" s="4"/>
      <c r="G32" s="4"/>
      <c r="H32" s="4"/>
      <c r="I32" s="16"/>
      <c r="J32" s="16"/>
      <c r="K32" s="16"/>
      <c r="L32" s="146" t="s">
        <v>261</v>
      </c>
      <c r="M32" s="4"/>
      <c r="N32" s="4"/>
      <c r="O32" s="9"/>
      <c r="P32" s="9"/>
      <c r="Q32" s="9"/>
      <c r="R32" s="9"/>
      <c r="S32" s="9"/>
      <c r="T32" s="9"/>
      <c r="U32" s="9"/>
      <c r="V32" s="9"/>
      <c r="W32" s="16"/>
      <c r="X32" s="148"/>
    </row>
    <row r="33" spans="1:24" x14ac:dyDescent="0.15">
      <c r="A33" s="7"/>
      <c r="B33" s="4"/>
      <c r="C33" s="4"/>
      <c r="D33" s="4"/>
      <c r="E33" s="4"/>
      <c r="F33" s="4"/>
      <c r="G33" s="4"/>
      <c r="H33" s="4"/>
      <c r="I33" s="16"/>
      <c r="J33" s="16"/>
      <c r="K33" s="16"/>
      <c r="L33" s="146"/>
      <c r="M33" s="4"/>
      <c r="N33" s="4"/>
      <c r="O33" s="9"/>
      <c r="P33" s="9"/>
      <c r="Q33" s="9"/>
      <c r="R33" s="9"/>
      <c r="S33" s="9"/>
      <c r="T33" s="9"/>
      <c r="U33" s="9"/>
      <c r="V33" s="9"/>
      <c r="W33" s="16"/>
      <c r="X33" s="148"/>
    </row>
    <row r="34" spans="1:24" x14ac:dyDescent="0.15">
      <c r="A34" s="19"/>
      <c r="B34" s="20" t="s">
        <v>136</v>
      </c>
      <c r="C34" s="20"/>
      <c r="D34" s="20"/>
      <c r="E34" s="20"/>
      <c r="F34" s="20"/>
      <c r="G34" s="20"/>
      <c r="H34" s="20"/>
      <c r="I34" s="20"/>
      <c r="J34" s="20"/>
      <c r="K34" s="20"/>
      <c r="L34" s="146" t="s">
        <v>263</v>
      </c>
      <c r="M34" s="4"/>
      <c r="N34" s="4"/>
      <c r="O34" s="9"/>
      <c r="P34" s="9"/>
      <c r="Q34" s="9"/>
      <c r="R34" s="9"/>
      <c r="S34" s="9"/>
      <c r="T34" s="9"/>
      <c r="U34" s="9"/>
      <c r="V34" s="9"/>
      <c r="W34" s="16"/>
      <c r="X34" s="148"/>
    </row>
    <row r="35" spans="1:24" x14ac:dyDescent="0.15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146" t="s">
        <v>261</v>
      </c>
      <c r="M35" s="4"/>
      <c r="N35" s="4"/>
      <c r="O35" s="9"/>
      <c r="P35" s="9"/>
      <c r="Q35" s="9"/>
      <c r="R35" s="9"/>
      <c r="S35" s="9"/>
      <c r="T35" s="9"/>
      <c r="U35" s="9"/>
      <c r="V35" s="9"/>
      <c r="W35" s="16"/>
      <c r="X35" s="148"/>
    </row>
    <row r="36" spans="1:24" x14ac:dyDescent="0.15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4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50"/>
    </row>
    <row r="37" spans="1:24" x14ac:dyDescent="0.15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14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50"/>
    </row>
    <row r="38" spans="1:24" ht="14.25" customHeight="1" x14ac:dyDescent="0.15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146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50"/>
    </row>
    <row r="39" spans="1:24" x14ac:dyDescent="0.15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146" t="s">
        <v>145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50"/>
    </row>
    <row r="40" spans="1:24" x14ac:dyDescent="0.1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14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150"/>
    </row>
    <row r="41" spans="1:24" x14ac:dyDescent="0.15">
      <c r="A41" s="7"/>
      <c r="B41" s="4"/>
      <c r="C41" s="4"/>
      <c r="D41" s="4"/>
      <c r="E41" s="4"/>
      <c r="F41" s="4"/>
      <c r="G41" s="4"/>
      <c r="H41" s="4"/>
      <c r="I41" s="16"/>
      <c r="J41" s="4"/>
      <c r="K41" s="4"/>
      <c r="L41" s="14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50"/>
    </row>
    <row r="42" spans="1:24" x14ac:dyDescent="0.15">
      <c r="A42" s="7"/>
      <c r="B42" s="4"/>
      <c r="C42" s="4"/>
      <c r="D42" s="4"/>
      <c r="E42" s="4"/>
      <c r="F42" s="4"/>
      <c r="G42" s="16"/>
      <c r="H42" s="4"/>
      <c r="I42" s="16"/>
      <c r="J42" s="4"/>
      <c r="K42" s="4"/>
      <c r="L42" s="149" t="s">
        <v>146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50"/>
    </row>
    <row r="43" spans="1:24" x14ac:dyDescent="0.15">
      <c r="A43" s="7"/>
      <c r="B43" s="4"/>
      <c r="C43" s="4"/>
      <c r="D43" s="4"/>
      <c r="E43" s="4"/>
      <c r="F43" s="4"/>
      <c r="G43" s="4"/>
      <c r="H43" s="4"/>
      <c r="I43" s="4"/>
      <c r="J43" s="4"/>
      <c r="K43" s="4"/>
      <c r="L43" s="146"/>
      <c r="M43" s="9" t="s">
        <v>257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150"/>
    </row>
    <row r="44" spans="1:24" ht="12.75" thickBot="1" x14ac:dyDescent="0.2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  <c r="L44" s="149"/>
      <c r="M44" s="9" t="s">
        <v>147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150"/>
    </row>
    <row r="45" spans="1:24" x14ac:dyDescent="0.15">
      <c r="A45" s="27"/>
      <c r="B45" s="28"/>
      <c r="C45" s="4"/>
      <c r="D45" s="4"/>
      <c r="E45" s="4"/>
      <c r="F45" s="4"/>
      <c r="G45" s="4"/>
      <c r="H45" s="4"/>
      <c r="I45" s="4"/>
      <c r="J45" s="4"/>
      <c r="K45" s="4"/>
      <c r="L45" s="201"/>
      <c r="M45" s="202"/>
      <c r="N45" s="202"/>
      <c r="O45" s="203"/>
      <c r="P45" s="204"/>
      <c r="Q45" s="205" t="s">
        <v>4</v>
      </c>
      <c r="R45" s="206" t="s">
        <v>5</v>
      </c>
      <c r="S45" s="206" t="s">
        <v>6</v>
      </c>
      <c r="T45" s="206" t="s">
        <v>7</v>
      </c>
      <c r="U45" s="206" t="s">
        <v>8</v>
      </c>
      <c r="V45" s="206" t="s">
        <v>9</v>
      </c>
      <c r="W45" s="206" t="s">
        <v>10</v>
      </c>
      <c r="X45" s="207" t="s">
        <v>11</v>
      </c>
    </row>
    <row r="46" spans="1:24" x14ac:dyDescent="0.15">
      <c r="A46" s="27"/>
      <c r="B46" s="28"/>
      <c r="C46" s="4"/>
      <c r="D46" s="4"/>
      <c r="E46" s="4"/>
      <c r="F46" s="4"/>
      <c r="G46" s="4"/>
      <c r="H46" s="4"/>
      <c r="I46" s="128"/>
      <c r="J46" s="4"/>
      <c r="K46" s="4"/>
      <c r="L46" s="151" t="s">
        <v>122</v>
      </c>
      <c r="M46" s="36"/>
      <c r="N46" s="36"/>
      <c r="O46" s="37"/>
      <c r="P46" s="38"/>
      <c r="Q46" s="211">
        <f>「計算書その１」!O35</f>
        <v>211.84594239535278</v>
      </c>
      <c r="R46" s="211">
        <f>「計算書その１」!P35</f>
        <v>132.5637879129942</v>
      </c>
      <c r="S46" s="211">
        <f>「計算書その１」!Q35</f>
        <v>72.531213093254181</v>
      </c>
      <c r="T46" s="211">
        <f>「計算書その１」!R35</f>
        <v>46.496302522656109</v>
      </c>
      <c r="U46" s="211">
        <f>「計算書その１」!S35</f>
        <v>40.009138037787693</v>
      </c>
      <c r="V46" s="211">
        <f>「計算書その１」!T35</f>
        <v>27.457149537694416</v>
      </c>
      <c r="W46" s="211">
        <f>「計算書その１」!U35</f>
        <v>25.355671100493502</v>
      </c>
      <c r="X46" s="212">
        <f>「計算書その１」!V35</f>
        <v>18.459921953531527</v>
      </c>
    </row>
    <row r="47" spans="1:24" x14ac:dyDescent="0.15">
      <c r="A47" s="27"/>
      <c r="B47" s="28"/>
      <c r="C47" s="4"/>
      <c r="D47" s="4"/>
      <c r="E47" s="4"/>
      <c r="F47" s="4"/>
      <c r="G47" s="4"/>
      <c r="H47" s="4"/>
      <c r="I47" s="4"/>
      <c r="J47" s="4"/>
      <c r="K47" s="4"/>
      <c r="L47" s="356" t="s">
        <v>123</v>
      </c>
      <c r="M47" s="357"/>
      <c r="N47" s="357"/>
      <c r="O47" s="357"/>
      <c r="P47" s="358"/>
      <c r="Q47" s="214">
        <v>221</v>
      </c>
      <c r="R47" s="215">
        <v>369</v>
      </c>
      <c r="S47" s="215"/>
      <c r="T47" s="215"/>
      <c r="U47" s="215"/>
      <c r="V47" s="215"/>
      <c r="W47" s="215"/>
      <c r="X47" s="216"/>
    </row>
    <row r="48" spans="1:24" x14ac:dyDescent="0.15">
      <c r="A48" s="7"/>
      <c r="B48" s="4"/>
      <c r="C48" s="4"/>
      <c r="D48" s="4"/>
      <c r="E48" s="4"/>
      <c r="F48" s="4"/>
      <c r="G48" s="4"/>
      <c r="H48" s="4"/>
      <c r="I48" s="4"/>
      <c r="J48" s="4"/>
      <c r="K48" s="4"/>
      <c r="L48" s="152" t="s">
        <v>128</v>
      </c>
      <c r="M48" s="39"/>
      <c r="N48" s="40"/>
      <c r="O48" s="40"/>
      <c r="P48" s="41"/>
      <c r="Q48" s="217">
        <f>「計算書その１」!O41</f>
        <v>2800</v>
      </c>
      <c r="R48" s="217">
        <f>「計算書その１」!P41</f>
        <v>2000</v>
      </c>
      <c r="S48" s="217">
        <f>「計算書その１」!Q41</f>
        <v>1280</v>
      </c>
      <c r="T48" s="217">
        <f>「計算書その１」!R41</f>
        <v>1040</v>
      </c>
      <c r="U48" s="217">
        <f>「計算書その１」!S41</f>
        <v>800</v>
      </c>
      <c r="V48" s="217">
        <f>「計算書その１」!T41</f>
        <v>720</v>
      </c>
      <c r="W48" s="217">
        <f>「計算書その１」!U41</f>
        <v>608</v>
      </c>
      <c r="X48" s="218">
        <f>「計算書その１」!V41</f>
        <v>560</v>
      </c>
    </row>
    <row r="49" spans="1:24" ht="12.75" thickBot="1" x14ac:dyDescent="0.2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153" t="s">
        <v>12</v>
      </c>
      <c r="M49" s="154"/>
      <c r="N49" s="155"/>
      <c r="O49" s="155"/>
      <c r="P49" s="156"/>
      <c r="Q49" s="140" t="str">
        <f>IF(Q47&gt;Q48,"要","否")</f>
        <v>否</v>
      </c>
      <c r="R49" s="140" t="str">
        <f t="shared" ref="R49:X49" si="0">IF(R47&gt;R48,"要","否")</f>
        <v>否</v>
      </c>
      <c r="S49" s="140" t="str">
        <f t="shared" si="0"/>
        <v>否</v>
      </c>
      <c r="T49" s="140" t="str">
        <f t="shared" si="0"/>
        <v>否</v>
      </c>
      <c r="U49" s="140" t="str">
        <f t="shared" si="0"/>
        <v>否</v>
      </c>
      <c r="V49" s="140" t="str">
        <f t="shared" si="0"/>
        <v>否</v>
      </c>
      <c r="W49" s="140" t="str">
        <f t="shared" si="0"/>
        <v>否</v>
      </c>
      <c r="X49" s="200" t="str">
        <f t="shared" si="0"/>
        <v>否</v>
      </c>
    </row>
    <row r="50" spans="1:24" x14ac:dyDescent="0.15">
      <c r="A50" s="32" t="s">
        <v>63</v>
      </c>
    </row>
    <row r="51" spans="1:24" x14ac:dyDescent="0.15">
      <c r="U51" s="1"/>
      <c r="V51" s="1"/>
      <c r="W51" s="1"/>
      <c r="X51" s="1"/>
    </row>
    <row r="52" spans="1:24" x14ac:dyDescent="0.15">
      <c r="A52" s="126"/>
    </row>
  </sheetData>
  <mergeCells count="14">
    <mergeCell ref="L47:P47"/>
    <mergeCell ref="U3:V3"/>
    <mergeCell ref="W3:X3"/>
    <mergeCell ref="U4:V4"/>
    <mergeCell ref="W4:X4"/>
    <mergeCell ref="Q5:R5"/>
    <mergeCell ref="U5:V5"/>
    <mergeCell ref="W5:X5"/>
    <mergeCell ref="A7:B7"/>
    <mergeCell ref="L7:N8"/>
    <mergeCell ref="A5:B5"/>
    <mergeCell ref="C5:F5"/>
    <mergeCell ref="H5:I5"/>
    <mergeCell ref="M5:N5"/>
  </mergeCells>
  <phoneticPr fontId="2"/>
  <conditionalFormatting sqref="O45:P46 B41:C42 D42:G42 L45 I41:I42 W28:X35 I32:J33 X13:X20 W14:W20 D13 K13:K33 C22:C33 B30:B31 B33 B13:B28">
    <cfRule type="cellIs" dxfId="1" priority="1" stopIfTrue="1" operator="equal">
      <formula>0</formula>
    </cfRule>
  </conditionalFormatting>
  <pageMargins left="0.43307086614173229" right="0.11811023622047245" top="0.55118110236220474" bottom="0.19685039370078741" header="0.19685039370078741" footer="0.11811023622047245"/>
  <pageSetup paperSize="9" orientation="landscape" blackAndWhite="1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45057" r:id="rId4">
          <objectPr defaultSize="0" autoPict="0" r:id="rId5">
            <anchor moveWithCells="1">
              <from>
                <xdr:col>11</xdr:col>
                <xdr:colOff>342900</xdr:colOff>
                <xdr:row>12</xdr:row>
                <xdr:rowOff>38100</xdr:rowOff>
              </from>
              <to>
                <xdr:col>20</xdr:col>
                <xdr:colOff>19050</xdr:colOff>
                <xdr:row>14</xdr:row>
                <xdr:rowOff>123825</xdr:rowOff>
              </to>
            </anchor>
          </objectPr>
        </oleObject>
      </mc:Choice>
      <mc:Fallback>
        <oleObject progId="Equation.3" shapeId="45057" r:id="rId4"/>
      </mc:Fallback>
    </mc:AlternateContent>
    <mc:AlternateContent xmlns:mc="http://schemas.openxmlformats.org/markup-compatibility/2006">
      <mc:Choice Requires="x14">
        <oleObject progId="Equation.3" shapeId="45058" r:id="rId6">
          <objectPr defaultSize="0" autoPict="0" r:id="rId7">
            <anchor moveWithCells="1">
              <from>
                <xdr:col>11</xdr:col>
                <xdr:colOff>333375</xdr:colOff>
                <xdr:row>16</xdr:row>
                <xdr:rowOff>57150</xdr:rowOff>
              </from>
              <to>
                <xdr:col>23</xdr:col>
                <xdr:colOff>276225</xdr:colOff>
                <xdr:row>18</xdr:row>
                <xdr:rowOff>123825</xdr:rowOff>
              </to>
            </anchor>
          </objectPr>
        </oleObject>
      </mc:Choice>
      <mc:Fallback>
        <oleObject progId="Equation.3" shapeId="45058" r:id="rId6"/>
      </mc:Fallback>
    </mc:AlternateContent>
    <mc:AlternateContent xmlns:mc="http://schemas.openxmlformats.org/markup-compatibility/2006">
      <mc:Choice Requires="x14">
        <oleObject progId="Equation.3" shapeId="45059" r:id="rId8">
          <objectPr defaultSize="0" autoPict="0" r:id="rId9">
            <anchor moveWithCells="1">
              <from>
                <xdr:col>11</xdr:col>
                <xdr:colOff>381000</xdr:colOff>
                <xdr:row>20</xdr:row>
                <xdr:rowOff>9525</xdr:rowOff>
              </from>
              <to>
                <xdr:col>16</xdr:col>
                <xdr:colOff>333375</xdr:colOff>
                <xdr:row>22</xdr:row>
                <xdr:rowOff>85725</xdr:rowOff>
              </to>
            </anchor>
          </objectPr>
        </oleObject>
      </mc:Choice>
      <mc:Fallback>
        <oleObject progId="Equation.3" shapeId="45059" r:id="rId8"/>
      </mc:Fallback>
    </mc:AlternateContent>
    <mc:AlternateContent xmlns:mc="http://schemas.openxmlformats.org/markup-compatibility/2006">
      <mc:Choice Requires="x14">
        <oleObject progId="Equation.3" shapeId="45060" r:id="rId10">
          <objectPr defaultSize="0" autoPict="0" r:id="rId11">
            <anchor moveWithCells="1">
              <from>
                <xdr:col>11</xdr:col>
                <xdr:colOff>381000</xdr:colOff>
                <xdr:row>24</xdr:row>
                <xdr:rowOff>57150</xdr:rowOff>
              </from>
              <to>
                <xdr:col>16</xdr:col>
                <xdr:colOff>314325</xdr:colOff>
                <xdr:row>25</xdr:row>
                <xdr:rowOff>104775</xdr:rowOff>
              </to>
            </anchor>
          </objectPr>
        </oleObject>
      </mc:Choice>
      <mc:Fallback>
        <oleObject progId="Equation.3" shapeId="45060" r:id="rId10"/>
      </mc:Fallback>
    </mc:AlternateContent>
    <mc:AlternateContent xmlns:mc="http://schemas.openxmlformats.org/markup-compatibility/2006">
      <mc:Choice Requires="x14">
        <oleObject progId="Equation.3" shapeId="45063" r:id="rId12">
          <objectPr defaultSize="0" autoPict="0" r:id="rId13">
            <anchor moveWithCells="1">
              <from>
                <xdr:col>11</xdr:col>
                <xdr:colOff>352425</xdr:colOff>
                <xdr:row>34</xdr:row>
                <xdr:rowOff>38100</xdr:rowOff>
              </from>
              <to>
                <xdr:col>20</xdr:col>
                <xdr:colOff>123825</xdr:colOff>
                <xdr:row>36</xdr:row>
                <xdr:rowOff>114300</xdr:rowOff>
              </to>
            </anchor>
          </objectPr>
        </oleObject>
      </mc:Choice>
      <mc:Fallback>
        <oleObject progId="Equation.3" shapeId="45063" r:id="rId12"/>
      </mc:Fallback>
    </mc:AlternateContent>
    <mc:AlternateContent xmlns:mc="http://schemas.openxmlformats.org/markup-compatibility/2006">
      <mc:Choice Requires="x14">
        <oleObject progId="Equation.3" shapeId="45064" r:id="rId14">
          <objectPr defaultSize="0" autoPict="0" r:id="rId15">
            <anchor moveWithCells="1">
              <from>
                <xdr:col>11</xdr:col>
                <xdr:colOff>400050</xdr:colOff>
                <xdr:row>39</xdr:row>
                <xdr:rowOff>47625</xdr:rowOff>
              </from>
              <to>
                <xdr:col>16</xdr:col>
                <xdr:colOff>390525</xdr:colOff>
                <xdr:row>40</xdr:row>
                <xdr:rowOff>123825</xdr:rowOff>
              </to>
            </anchor>
          </objectPr>
        </oleObject>
      </mc:Choice>
      <mc:Fallback>
        <oleObject progId="Equation.3" shapeId="45064" r:id="rId14"/>
      </mc:Fallback>
    </mc:AlternateContent>
    <mc:AlternateContent xmlns:mc="http://schemas.openxmlformats.org/markup-compatibility/2006">
      <mc:Choice Requires="x14">
        <oleObject progId="Equation.3" shapeId="45091" r:id="rId16">
          <objectPr defaultSize="0" autoPict="0" r:id="rId17">
            <anchor moveWithCells="1">
              <from>
                <xdr:col>11</xdr:col>
                <xdr:colOff>323850</xdr:colOff>
                <xdr:row>30</xdr:row>
                <xdr:rowOff>66675</xdr:rowOff>
              </from>
              <to>
                <xdr:col>23</xdr:col>
                <xdr:colOff>266700</xdr:colOff>
                <xdr:row>32</xdr:row>
                <xdr:rowOff>28575</xdr:rowOff>
              </to>
            </anchor>
          </objectPr>
        </oleObject>
      </mc:Choice>
      <mc:Fallback>
        <oleObject progId="Equation.3" shapeId="45091" r:id="rId1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2"/>
  <sheetViews>
    <sheetView zoomScaleNormal="100" zoomScaleSheetLayoutView="85" workbookViewId="0">
      <selection activeCell="V32" sqref="V32"/>
    </sheetView>
  </sheetViews>
  <sheetFormatPr defaultRowHeight="12" x14ac:dyDescent="0.15"/>
  <cols>
    <col min="1" max="2" width="5.875" style="1" customWidth="1"/>
    <col min="3" max="3" width="3.625" style="1" customWidth="1"/>
    <col min="4" max="5" width="5.875" style="1" customWidth="1"/>
    <col min="6" max="6" width="3.625" style="1" customWidth="1"/>
    <col min="7" max="8" width="5.875" style="1" customWidth="1"/>
    <col min="9" max="9" width="3.625" style="1" customWidth="1"/>
    <col min="10" max="10" width="5.875" style="1" customWidth="1"/>
    <col min="11" max="11" width="8.625" style="1" customWidth="1"/>
    <col min="12" max="12" width="4.625" style="1" customWidth="1"/>
    <col min="13" max="21" width="5.875" style="1" customWidth="1"/>
    <col min="22" max="24" width="5.875" style="2" customWidth="1"/>
    <col min="25" max="26" width="6" style="2" customWidth="1"/>
    <col min="27" max="16384" width="9" style="2"/>
  </cols>
  <sheetData>
    <row r="1" spans="1:25" ht="7.5" customHeight="1" x14ac:dyDescent="0.15">
      <c r="V1" s="1"/>
      <c r="W1" s="1"/>
      <c r="X1" s="1"/>
    </row>
    <row r="2" spans="1:25" ht="14.25" x14ac:dyDescent="0.15">
      <c r="D2" s="131" t="s">
        <v>115</v>
      </c>
      <c r="V2" s="1"/>
      <c r="W2" s="1"/>
      <c r="X2" s="1"/>
      <c r="Y2" s="3" t="s">
        <v>23</v>
      </c>
    </row>
    <row r="3" spans="1:25" ht="12" customHeight="1" x14ac:dyDescent="0.15">
      <c r="R3" s="2"/>
      <c r="S3" s="2"/>
      <c r="T3" s="2"/>
      <c r="U3" s="8"/>
      <c r="V3" s="325" t="s">
        <v>52</v>
      </c>
      <c r="W3" s="326"/>
      <c r="X3" s="359" t="s">
        <v>22</v>
      </c>
      <c r="Y3" s="360"/>
    </row>
    <row r="4" spans="1:25" ht="13.5" x14ac:dyDescent="0.15">
      <c r="E4" s="4"/>
      <c r="F4" s="4"/>
      <c r="G4" s="4"/>
      <c r="H4" s="4"/>
      <c r="I4" s="4"/>
      <c r="J4" s="4"/>
      <c r="K4" s="4"/>
      <c r="L4" s="4"/>
      <c r="M4" s="371" t="s">
        <v>40</v>
      </c>
      <c r="N4" s="351"/>
      <c r="O4" s="351"/>
      <c r="P4" s="390"/>
      <c r="Q4" s="391"/>
      <c r="R4" s="391"/>
      <c r="S4" s="391"/>
      <c r="T4" s="392"/>
      <c r="U4" s="8"/>
      <c r="V4" s="307" t="s">
        <v>53</v>
      </c>
      <c r="W4" s="329"/>
      <c r="X4" s="330"/>
      <c r="Y4" s="331"/>
    </row>
    <row r="5" spans="1:25" ht="13.5" x14ac:dyDescent="0.15">
      <c r="A5" s="338" t="s">
        <v>39</v>
      </c>
      <c r="B5" s="380"/>
      <c r="C5" s="381"/>
      <c r="D5" s="352"/>
      <c r="E5" s="380"/>
      <c r="F5" s="380"/>
      <c r="G5" s="335"/>
      <c r="H5" s="382" t="s">
        <v>38</v>
      </c>
      <c r="I5" s="383"/>
      <c r="J5" s="383"/>
      <c r="K5" s="106"/>
      <c r="L5" s="93"/>
      <c r="M5" s="394" t="s">
        <v>25</v>
      </c>
      <c r="N5" s="351"/>
      <c r="O5" s="351"/>
      <c r="P5" s="352"/>
      <c r="Q5" s="353"/>
      <c r="R5" s="353"/>
      <c r="S5" s="353"/>
      <c r="T5" s="393"/>
      <c r="U5" s="8"/>
      <c r="V5" s="339" t="s">
        <v>54</v>
      </c>
      <c r="W5" s="340"/>
      <c r="X5" s="362" t="s">
        <v>22</v>
      </c>
      <c r="Y5" s="363"/>
    </row>
    <row r="6" spans="1:25" x14ac:dyDescent="0.15">
      <c r="Q6" s="4"/>
    </row>
    <row r="7" spans="1:25" ht="13.5" x14ac:dyDescent="0.15">
      <c r="A7" s="371" t="s">
        <v>26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72"/>
      <c r="M7" s="371" t="s">
        <v>126</v>
      </c>
      <c r="N7" s="351"/>
      <c r="O7" s="351"/>
      <c r="P7" s="351"/>
      <c r="Q7" s="351"/>
      <c r="R7" s="351"/>
      <c r="S7" s="351"/>
      <c r="T7" s="351"/>
      <c r="U7" s="351"/>
      <c r="V7" s="372"/>
      <c r="X7" s="386" t="s">
        <v>55</v>
      </c>
      <c r="Y7" s="387"/>
    </row>
    <row r="8" spans="1:25" ht="13.5" x14ac:dyDescent="0.15">
      <c r="A8" s="367" t="s">
        <v>56</v>
      </c>
      <c r="B8" s="368"/>
      <c r="C8" s="369"/>
      <c r="D8" s="370" t="s">
        <v>29</v>
      </c>
      <c r="E8" s="370"/>
      <c r="F8" s="370"/>
      <c r="G8" s="370" t="s">
        <v>124</v>
      </c>
      <c r="H8" s="370"/>
      <c r="I8" s="370"/>
      <c r="J8" s="373" t="s">
        <v>125</v>
      </c>
      <c r="K8" s="368"/>
      <c r="L8" s="368"/>
      <c r="M8" s="374" t="s">
        <v>24</v>
      </c>
      <c r="N8" s="379"/>
      <c r="O8" s="43" t="s">
        <v>4</v>
      </c>
      <c r="P8" s="34" t="s">
        <v>5</v>
      </c>
      <c r="Q8" s="34" t="s">
        <v>6</v>
      </c>
      <c r="R8" s="34" t="s">
        <v>7</v>
      </c>
      <c r="S8" s="34" t="s">
        <v>8</v>
      </c>
      <c r="T8" s="34" t="s">
        <v>9</v>
      </c>
      <c r="U8" s="34" t="s">
        <v>10</v>
      </c>
      <c r="V8" s="42" t="s">
        <v>11</v>
      </c>
      <c r="X8" s="388"/>
      <c r="Y8" s="389"/>
    </row>
    <row r="9" spans="1:25" ht="13.5" x14ac:dyDescent="0.15">
      <c r="A9" s="374"/>
      <c r="B9" s="376"/>
      <c r="C9" s="377"/>
      <c r="D9" s="378"/>
      <c r="E9" s="378"/>
      <c r="F9" s="378"/>
      <c r="G9" s="370"/>
      <c r="H9" s="370"/>
      <c r="I9" s="370"/>
      <c r="J9" s="373"/>
      <c r="K9" s="368"/>
      <c r="L9" s="368"/>
      <c r="M9" s="374" t="s">
        <v>41</v>
      </c>
      <c r="N9" s="379"/>
      <c r="O9" s="43"/>
      <c r="P9" s="34"/>
      <c r="Q9" s="34"/>
      <c r="R9" s="34"/>
      <c r="S9" s="34"/>
      <c r="T9" s="34"/>
      <c r="U9" s="34"/>
      <c r="V9" s="109"/>
      <c r="X9" s="384"/>
      <c r="Y9" s="385"/>
    </row>
    <row r="10" spans="1:25" x14ac:dyDescent="0.15">
      <c r="Q10" s="4"/>
    </row>
    <row r="11" spans="1:25" ht="13.5" x14ac:dyDescent="0.15">
      <c r="A11" s="374" t="s">
        <v>27</v>
      </c>
      <c r="B11" s="374"/>
      <c r="C11" s="375"/>
      <c r="D11" s="33" t="s">
        <v>57</v>
      </c>
      <c r="E11" s="5" t="s">
        <v>37</v>
      </c>
      <c r="F11" s="5"/>
      <c r="G11" s="5"/>
      <c r="H11" s="5"/>
      <c r="I11" s="5"/>
      <c r="J11" s="5"/>
      <c r="K11" s="5"/>
      <c r="L11" s="6"/>
      <c r="M11" s="10"/>
      <c r="N11" s="13" t="s">
        <v>58</v>
      </c>
      <c r="O11" s="11"/>
      <c r="P11" s="28"/>
      <c r="Q11" s="4"/>
      <c r="R11" s="4"/>
      <c r="S11" s="4"/>
      <c r="T11" s="4"/>
      <c r="U11" s="4"/>
      <c r="V11" s="4"/>
      <c r="W11" s="4"/>
      <c r="X11" s="4"/>
      <c r="Y11" s="4"/>
    </row>
    <row r="12" spans="1:25" ht="13.5" x14ac:dyDescent="0.15">
      <c r="A12" s="7"/>
      <c r="B12" s="4"/>
      <c r="C12" s="28"/>
      <c r="D12" s="4"/>
      <c r="E12" s="4"/>
      <c r="F12" s="4"/>
      <c r="G12" s="4"/>
      <c r="H12" s="4"/>
      <c r="I12" s="4"/>
      <c r="J12" s="4"/>
      <c r="K12" s="4"/>
      <c r="L12" s="8"/>
      <c r="M12" s="7"/>
      <c r="N12" s="4"/>
      <c r="O12" s="199"/>
      <c r="P12" s="28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1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2"/>
      <c r="M13" s="7"/>
      <c r="N13" s="4"/>
      <c r="O13" s="4"/>
      <c r="P13" s="9"/>
      <c r="Q13" s="9"/>
      <c r="R13" s="9"/>
      <c r="S13" s="9"/>
      <c r="T13" s="9"/>
      <c r="U13" s="9"/>
      <c r="V13" s="9"/>
      <c r="W13" s="9"/>
      <c r="X13" s="4"/>
      <c r="Y13" s="4"/>
    </row>
    <row r="14" spans="1:25" x14ac:dyDescent="0.15">
      <c r="A14" s="1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/>
      <c r="M14" s="29"/>
      <c r="N14" s="30"/>
      <c r="O14" s="30"/>
      <c r="P14" s="25"/>
      <c r="Q14" s="25"/>
      <c r="R14" s="25"/>
      <c r="S14" s="25"/>
      <c r="T14" s="25"/>
      <c r="U14" s="25"/>
      <c r="V14" s="25"/>
      <c r="W14" s="25"/>
      <c r="X14" s="30"/>
      <c r="Y14" s="30"/>
    </row>
    <row r="15" spans="1:25" ht="13.5" x14ac:dyDescent="0.15">
      <c r="A15" s="10"/>
      <c r="B15" s="11"/>
      <c r="C15" s="11"/>
      <c r="D15" s="11"/>
      <c r="E15" s="13"/>
      <c r="F15" s="11"/>
      <c r="G15" s="11"/>
      <c r="H15" s="11"/>
      <c r="I15" s="11"/>
      <c r="J15" s="11"/>
      <c r="K15" s="11"/>
      <c r="L15" s="12"/>
      <c r="M15" s="371" t="s">
        <v>28</v>
      </c>
      <c r="N15" s="351"/>
      <c r="O15" s="351"/>
      <c r="P15" s="351"/>
      <c r="Q15" s="351"/>
      <c r="R15" s="372"/>
      <c r="S15" s="5"/>
      <c r="T15" s="5"/>
      <c r="U15" s="5"/>
      <c r="V15" s="5"/>
      <c r="W15" s="5"/>
      <c r="X15" s="5"/>
      <c r="Y15" s="6"/>
    </row>
    <row r="16" spans="1:25" x14ac:dyDescent="0.15">
      <c r="A16" s="10"/>
      <c r="B16" s="11"/>
      <c r="C16" s="11"/>
      <c r="E16" s="13"/>
      <c r="F16" s="14"/>
      <c r="G16" s="11"/>
      <c r="H16" s="11"/>
      <c r="I16" s="11"/>
      <c r="J16" s="11"/>
      <c r="K16" s="11"/>
      <c r="L16" s="12"/>
      <c r="M16" s="7"/>
      <c r="N16" s="4"/>
      <c r="O16" s="4"/>
      <c r="P16" s="9"/>
      <c r="Q16" s="9"/>
      <c r="R16" s="9"/>
      <c r="S16" s="9"/>
      <c r="T16" s="9"/>
      <c r="U16" s="9"/>
      <c r="V16" s="9"/>
      <c r="W16" s="9"/>
      <c r="X16" s="11"/>
      <c r="Y16" s="12"/>
    </row>
    <row r="17" spans="1:25" x14ac:dyDescent="0.15">
      <c r="A17" s="7"/>
      <c r="B17" s="4"/>
      <c r="C17" s="4"/>
      <c r="D17" s="4"/>
      <c r="E17" s="11"/>
      <c r="G17" s="11"/>
      <c r="H17" s="11"/>
      <c r="I17" s="11"/>
      <c r="J17" s="11"/>
      <c r="K17" s="11"/>
      <c r="L17" s="15"/>
      <c r="M17" s="7"/>
      <c r="N17" s="4"/>
      <c r="O17" s="4"/>
      <c r="P17" s="9"/>
      <c r="Q17" s="9"/>
      <c r="R17" s="9"/>
      <c r="S17" s="9"/>
      <c r="T17" s="9"/>
      <c r="U17" s="9"/>
      <c r="V17" s="9"/>
      <c r="W17" s="9"/>
      <c r="X17" s="11"/>
      <c r="Y17" s="15"/>
    </row>
    <row r="18" spans="1:25" x14ac:dyDescent="0.15">
      <c r="A18" s="7"/>
      <c r="B18" s="4"/>
      <c r="C18" s="4"/>
      <c r="D18" s="4"/>
      <c r="E18" s="11"/>
      <c r="G18" s="11"/>
      <c r="H18" s="11"/>
      <c r="I18" s="11"/>
      <c r="J18" s="11"/>
      <c r="K18" s="11"/>
      <c r="L18" s="15"/>
      <c r="M18" s="7"/>
      <c r="N18" s="4"/>
      <c r="O18" s="4"/>
      <c r="P18" s="9"/>
      <c r="Q18" s="9"/>
      <c r="R18" s="9"/>
      <c r="S18" s="9"/>
      <c r="T18" s="9"/>
      <c r="U18" s="9"/>
      <c r="V18" s="9"/>
      <c r="W18" s="9"/>
      <c r="X18" s="16"/>
      <c r="Y18" s="15"/>
    </row>
    <row r="19" spans="1:25" x14ac:dyDescent="0.15">
      <c r="A19" s="7"/>
      <c r="B19" s="4"/>
      <c r="C19" s="4"/>
      <c r="D19" s="4"/>
      <c r="E19" s="13"/>
      <c r="F19" s="11"/>
      <c r="G19" s="11"/>
      <c r="H19" s="11"/>
      <c r="I19" s="11"/>
      <c r="J19" s="11"/>
      <c r="K19" s="11"/>
      <c r="L19" s="15"/>
      <c r="M19" s="7"/>
      <c r="N19" s="4"/>
      <c r="O19" s="4"/>
      <c r="P19" s="9"/>
      <c r="Q19" s="9"/>
      <c r="R19" s="9"/>
      <c r="S19" s="9"/>
      <c r="T19" s="9"/>
      <c r="U19" s="9"/>
      <c r="V19" s="9"/>
      <c r="W19" s="17"/>
      <c r="X19" s="16"/>
      <c r="Y19" s="15"/>
    </row>
    <row r="20" spans="1:25" x14ac:dyDescent="0.15">
      <c r="A20" s="7"/>
      <c r="B20" s="4"/>
      <c r="C20" s="4"/>
      <c r="D20" s="4"/>
      <c r="E20" s="18"/>
      <c r="F20" s="11"/>
      <c r="G20" s="11"/>
      <c r="H20" s="11"/>
      <c r="I20" s="11"/>
      <c r="J20" s="11"/>
      <c r="K20" s="11"/>
      <c r="L20" s="15"/>
      <c r="M20" s="7"/>
      <c r="N20" s="4"/>
      <c r="O20" s="4"/>
      <c r="P20" s="9"/>
      <c r="Q20" s="9"/>
      <c r="R20" s="9"/>
      <c r="S20" s="9"/>
      <c r="T20" s="9"/>
      <c r="U20" s="9"/>
      <c r="V20" s="9"/>
      <c r="W20" s="9"/>
      <c r="X20" s="16"/>
      <c r="Y20" s="15"/>
    </row>
    <row r="21" spans="1:25" x14ac:dyDescent="0.15">
      <c r="A21" s="7"/>
      <c r="B21" s="4"/>
      <c r="C21" s="4"/>
      <c r="D21" s="4"/>
      <c r="E21" s="11"/>
      <c r="F21" s="11"/>
      <c r="G21" s="11"/>
      <c r="H21" s="11"/>
      <c r="I21" s="11"/>
      <c r="J21" s="11"/>
      <c r="K21" s="11"/>
      <c r="L21" s="15"/>
      <c r="M21" s="7"/>
      <c r="N21" s="4"/>
      <c r="O21" s="4"/>
      <c r="P21" s="9"/>
      <c r="Q21" s="9"/>
      <c r="R21" s="9"/>
      <c r="S21" s="9"/>
      <c r="T21" s="9"/>
      <c r="U21" s="9"/>
      <c r="V21" s="9"/>
      <c r="W21" s="9"/>
      <c r="X21" s="16"/>
      <c r="Y21" s="15"/>
    </row>
    <row r="22" spans="1:25" x14ac:dyDescent="0.15">
      <c r="A22" s="7"/>
      <c r="B22" s="4"/>
      <c r="C22" s="4"/>
      <c r="D22" s="4"/>
      <c r="E22" s="11"/>
      <c r="F22" s="11"/>
      <c r="G22" s="11"/>
      <c r="H22" s="11"/>
      <c r="I22" s="11"/>
      <c r="J22" s="11"/>
      <c r="K22" s="11"/>
      <c r="L22" s="15"/>
      <c r="M22" s="7"/>
      <c r="N22" s="4"/>
      <c r="O22" s="4"/>
      <c r="P22" s="9"/>
      <c r="Q22" s="9"/>
      <c r="R22" s="9"/>
      <c r="S22" s="9"/>
      <c r="T22" s="9"/>
      <c r="U22" s="9"/>
      <c r="V22" s="9"/>
      <c r="W22" s="9"/>
      <c r="X22" s="16"/>
      <c r="Y22" s="15"/>
    </row>
    <row r="23" spans="1:25" x14ac:dyDescent="0.15">
      <c r="A23" s="7"/>
      <c r="B23" s="4"/>
      <c r="C23" s="4"/>
      <c r="D23" s="4"/>
      <c r="E23" s="11"/>
      <c r="F23" s="11"/>
      <c r="G23" s="11"/>
      <c r="H23" s="11"/>
      <c r="I23" s="11"/>
      <c r="J23" s="11"/>
      <c r="K23" s="11"/>
      <c r="L23" s="15"/>
      <c r="M23" s="7"/>
      <c r="N23" s="4"/>
      <c r="O23" s="4"/>
      <c r="P23" s="9"/>
      <c r="Q23" s="9"/>
      <c r="R23" s="9"/>
      <c r="S23" s="9"/>
      <c r="T23" s="9"/>
      <c r="U23" s="9"/>
      <c r="V23" s="9"/>
      <c r="W23" s="9"/>
      <c r="X23" s="4"/>
      <c r="Y23" s="8"/>
    </row>
    <row r="24" spans="1:25" x14ac:dyDescent="0.15">
      <c r="A24" s="7"/>
      <c r="B24" s="4"/>
      <c r="C24" s="4"/>
      <c r="D24" s="4"/>
      <c r="E24" s="11"/>
      <c r="F24" s="11"/>
      <c r="G24" s="11"/>
      <c r="H24" s="11"/>
      <c r="I24" s="11"/>
      <c r="J24" s="11"/>
      <c r="K24" s="11"/>
      <c r="L24" s="15"/>
      <c r="M24" s="7"/>
      <c r="N24" s="4"/>
      <c r="O24" s="4"/>
      <c r="P24" s="9"/>
      <c r="Q24" s="9"/>
      <c r="R24" s="9"/>
      <c r="S24" s="9"/>
      <c r="T24" s="9"/>
      <c r="U24" s="9"/>
      <c r="V24" s="9"/>
      <c r="W24" s="9"/>
      <c r="X24" s="4"/>
      <c r="Y24" s="8"/>
    </row>
    <row r="25" spans="1:25" x14ac:dyDescent="0.15">
      <c r="A25" s="7"/>
      <c r="B25" s="4"/>
      <c r="C25" s="4"/>
      <c r="D25" s="4"/>
      <c r="E25" s="11"/>
      <c r="F25" s="11"/>
      <c r="G25" s="11"/>
      <c r="H25" s="11"/>
      <c r="I25" s="11"/>
      <c r="J25" s="11"/>
      <c r="K25" s="11"/>
      <c r="L25" s="15"/>
      <c r="M25" s="7"/>
      <c r="N25" s="4"/>
      <c r="O25" s="4"/>
      <c r="P25" s="9"/>
      <c r="Q25" s="9"/>
      <c r="R25" s="9"/>
      <c r="S25" s="9"/>
      <c r="T25" s="9"/>
      <c r="U25" s="9"/>
      <c r="V25" s="9"/>
      <c r="W25" s="9"/>
      <c r="X25" s="4"/>
      <c r="Y25" s="8"/>
    </row>
    <row r="26" spans="1:25" x14ac:dyDescent="0.15">
      <c r="A26" s="7"/>
      <c r="B26" s="4"/>
      <c r="C26" s="4"/>
      <c r="D26" s="4"/>
      <c r="E26" s="11"/>
      <c r="F26" s="11"/>
      <c r="G26" s="11"/>
      <c r="H26" s="11"/>
      <c r="I26" s="11"/>
      <c r="J26" s="11"/>
      <c r="K26" s="11"/>
      <c r="L26" s="15"/>
      <c r="M26" s="7"/>
      <c r="N26" s="4"/>
      <c r="O26" s="4"/>
      <c r="P26" s="9"/>
      <c r="Q26" s="9"/>
      <c r="R26" s="9"/>
      <c r="S26" s="9"/>
      <c r="T26" s="9"/>
      <c r="U26" s="9"/>
      <c r="V26" s="9"/>
      <c r="W26" s="9"/>
      <c r="X26" s="4"/>
      <c r="Y26" s="8"/>
    </row>
    <row r="27" spans="1:25" x14ac:dyDescent="0.15">
      <c r="A27" s="7"/>
      <c r="B27" s="4"/>
      <c r="C27" s="4"/>
      <c r="D27" s="4"/>
      <c r="E27" s="11"/>
      <c r="F27" s="11"/>
      <c r="G27" s="11"/>
      <c r="H27" s="11"/>
      <c r="I27" s="11"/>
      <c r="J27" s="11"/>
      <c r="K27" s="11"/>
      <c r="L27" s="15"/>
      <c r="M27" s="7"/>
      <c r="N27" s="4"/>
      <c r="O27" s="4"/>
      <c r="P27" s="9"/>
      <c r="Q27" s="9"/>
      <c r="R27" s="9"/>
      <c r="S27" s="9"/>
      <c r="T27" s="9"/>
      <c r="U27" s="9"/>
      <c r="V27" s="9"/>
      <c r="W27" s="9"/>
      <c r="X27" s="4"/>
      <c r="Y27" s="8"/>
    </row>
    <row r="28" spans="1:25" x14ac:dyDescent="0.15">
      <c r="A28" s="7"/>
      <c r="B28" s="4"/>
      <c r="C28" s="4"/>
      <c r="D28" s="4"/>
      <c r="E28" s="11"/>
      <c r="F28" s="11"/>
      <c r="G28" s="11"/>
      <c r="H28" s="11"/>
      <c r="I28" s="11"/>
      <c r="J28" s="11"/>
      <c r="K28" s="11"/>
      <c r="L28" s="15"/>
      <c r="M28" s="7"/>
      <c r="N28" s="4"/>
      <c r="O28" s="4"/>
      <c r="P28" s="9"/>
      <c r="Q28" s="9"/>
      <c r="R28" s="9"/>
      <c r="S28" s="9"/>
      <c r="T28" s="9"/>
      <c r="U28" s="9"/>
      <c r="V28" s="9"/>
      <c r="W28" s="9"/>
      <c r="X28" s="4"/>
      <c r="Y28" s="8"/>
    </row>
    <row r="29" spans="1:25" x14ac:dyDescent="0.15">
      <c r="A29" s="7"/>
      <c r="B29" s="4"/>
      <c r="C29" s="4"/>
      <c r="D29" s="4"/>
      <c r="E29" s="11"/>
      <c r="F29" s="11"/>
      <c r="G29" s="11"/>
      <c r="H29" s="11"/>
      <c r="I29" s="11"/>
      <c r="J29" s="11"/>
      <c r="K29" s="11"/>
      <c r="L29" s="15"/>
      <c r="M29" s="7"/>
      <c r="N29" s="4"/>
      <c r="O29" s="4"/>
      <c r="P29" s="9"/>
      <c r="Q29" s="9"/>
      <c r="R29" s="9"/>
      <c r="S29" s="9"/>
      <c r="T29" s="9"/>
      <c r="U29" s="9"/>
      <c r="V29" s="9"/>
      <c r="W29" s="9"/>
      <c r="X29" s="4"/>
      <c r="Y29" s="8"/>
    </row>
    <row r="30" spans="1:25" x14ac:dyDescent="0.15">
      <c r="A30" s="7"/>
      <c r="B30" s="4"/>
      <c r="C30" s="4"/>
      <c r="D30" s="4"/>
      <c r="E30" s="11"/>
      <c r="F30" s="11"/>
      <c r="G30" s="11"/>
      <c r="H30" s="11"/>
      <c r="I30" s="11"/>
      <c r="J30" s="11"/>
      <c r="K30" s="11"/>
      <c r="L30" s="15"/>
      <c r="M30" s="7"/>
      <c r="N30" s="4"/>
      <c r="O30" s="4"/>
      <c r="P30" s="9"/>
      <c r="Q30" s="9"/>
      <c r="R30" s="9"/>
      <c r="S30" s="9"/>
      <c r="T30" s="9"/>
      <c r="U30" s="9"/>
      <c r="V30" s="9"/>
      <c r="W30" s="9"/>
      <c r="X30" s="4"/>
      <c r="Y30" s="8"/>
    </row>
    <row r="31" spans="1:25" x14ac:dyDescent="0.15">
      <c r="A31" s="7"/>
      <c r="B31" s="4"/>
      <c r="C31" s="4"/>
      <c r="D31" s="4"/>
      <c r="E31" s="11"/>
      <c r="F31" s="11"/>
      <c r="G31" s="11"/>
      <c r="H31" s="11"/>
      <c r="I31" s="11"/>
      <c r="J31" s="11"/>
      <c r="K31" s="11"/>
      <c r="L31" s="15"/>
      <c r="M31" s="7"/>
      <c r="N31" s="4"/>
      <c r="O31" s="4"/>
      <c r="P31" s="9"/>
      <c r="Q31" s="9"/>
      <c r="R31" s="9"/>
      <c r="S31" s="9"/>
      <c r="T31" s="9"/>
      <c r="U31" s="9"/>
      <c r="V31" s="9"/>
      <c r="W31" s="9"/>
      <c r="X31" s="4"/>
      <c r="Y31" s="8"/>
    </row>
    <row r="32" spans="1:25" x14ac:dyDescent="0.15">
      <c r="A32" s="7"/>
      <c r="B32" s="4"/>
      <c r="C32" s="4"/>
      <c r="D32" s="4"/>
      <c r="E32" s="11"/>
      <c r="F32" s="11"/>
      <c r="G32" s="11"/>
      <c r="H32" s="11"/>
      <c r="I32" s="11"/>
      <c r="J32" s="11"/>
      <c r="K32" s="11"/>
      <c r="L32" s="15"/>
      <c r="M32" s="7"/>
      <c r="N32" s="4"/>
      <c r="O32" s="4"/>
      <c r="P32" s="9"/>
      <c r="Q32" s="9"/>
      <c r="R32" s="9"/>
      <c r="S32" s="9"/>
      <c r="T32" s="9"/>
      <c r="U32" s="9"/>
      <c r="V32" s="9"/>
      <c r="W32" s="9"/>
      <c r="X32" s="4"/>
      <c r="Y32" s="8"/>
    </row>
    <row r="33" spans="1:25" x14ac:dyDescent="0.15">
      <c r="A33" s="7"/>
      <c r="B33" s="4"/>
      <c r="C33" s="4"/>
      <c r="D33" s="4"/>
      <c r="E33" s="11"/>
      <c r="F33" s="11"/>
      <c r="G33" s="11"/>
      <c r="H33" s="11"/>
      <c r="I33" s="11"/>
      <c r="J33" s="11"/>
      <c r="K33" s="11"/>
      <c r="L33" s="15"/>
      <c r="M33" s="7"/>
      <c r="N33" s="4"/>
      <c r="O33" s="4"/>
      <c r="P33" s="9"/>
      <c r="Q33" s="9"/>
      <c r="R33" s="9"/>
      <c r="S33" s="9"/>
      <c r="T33" s="9"/>
      <c r="U33" s="9"/>
      <c r="V33" s="9"/>
      <c r="W33" s="9"/>
      <c r="X33" s="4"/>
      <c r="Y33" s="8"/>
    </row>
    <row r="34" spans="1:25" x14ac:dyDescent="0.15">
      <c r="A34" s="7"/>
      <c r="B34" s="4"/>
      <c r="C34" s="4"/>
      <c r="D34" s="4"/>
      <c r="E34" s="11"/>
      <c r="F34" s="11"/>
      <c r="G34" s="11"/>
      <c r="H34" s="11"/>
      <c r="I34" s="11"/>
      <c r="J34" s="11"/>
      <c r="K34" s="11"/>
      <c r="L34" s="15"/>
      <c r="M34" s="7"/>
      <c r="N34" s="4"/>
      <c r="O34" s="4"/>
      <c r="P34" s="9"/>
      <c r="Q34" s="9"/>
      <c r="R34" s="9"/>
      <c r="S34" s="9"/>
      <c r="T34" s="9"/>
      <c r="U34" s="9"/>
      <c r="V34" s="9"/>
      <c r="W34" s="9"/>
      <c r="X34" s="4"/>
      <c r="Y34" s="8"/>
    </row>
    <row r="35" spans="1:25" x14ac:dyDescent="0.15">
      <c r="A35" s="7"/>
      <c r="B35" s="4"/>
      <c r="C35" s="4"/>
      <c r="D35" s="4"/>
      <c r="E35" s="11"/>
      <c r="F35" s="11"/>
      <c r="G35" s="11"/>
      <c r="H35" s="11"/>
      <c r="I35" s="11"/>
      <c r="J35" s="11"/>
      <c r="K35" s="11"/>
      <c r="L35" s="15"/>
      <c r="M35" s="7"/>
      <c r="N35" s="4"/>
      <c r="O35" s="4"/>
      <c r="P35" s="9"/>
      <c r="Q35" s="9"/>
      <c r="R35" s="9"/>
      <c r="S35" s="9"/>
      <c r="T35" s="9"/>
      <c r="U35" s="9"/>
      <c r="V35" s="9"/>
      <c r="W35" s="17"/>
      <c r="X35" s="16"/>
      <c r="Y35" s="15"/>
    </row>
    <row r="36" spans="1:25" x14ac:dyDescent="0.15">
      <c r="A36" s="7"/>
      <c r="C36" s="4"/>
      <c r="D36" s="4"/>
      <c r="E36" s="11"/>
      <c r="F36" s="11"/>
      <c r="G36" s="11"/>
      <c r="H36" s="11"/>
      <c r="I36" s="11"/>
      <c r="J36" s="11"/>
      <c r="K36" s="11"/>
      <c r="L36" s="15"/>
      <c r="M36" s="7"/>
      <c r="N36" s="4"/>
      <c r="O36" s="4"/>
      <c r="P36" s="9"/>
      <c r="Q36" s="9"/>
      <c r="R36" s="9"/>
      <c r="S36" s="9"/>
      <c r="T36" s="9"/>
      <c r="U36" s="9"/>
      <c r="V36" s="9"/>
      <c r="W36" s="9"/>
      <c r="X36" s="16"/>
      <c r="Y36" s="15"/>
    </row>
    <row r="37" spans="1:25" x14ac:dyDescent="0.15">
      <c r="A37" s="7"/>
      <c r="B37" s="4"/>
      <c r="C37" s="4"/>
      <c r="D37" s="4"/>
      <c r="E37" s="11"/>
      <c r="F37" s="11"/>
      <c r="G37" s="11"/>
      <c r="H37" s="11"/>
      <c r="I37" s="11"/>
      <c r="J37" s="11"/>
      <c r="K37" s="11"/>
      <c r="L37" s="15"/>
      <c r="M37" s="7"/>
      <c r="N37" s="4"/>
      <c r="O37" s="4"/>
      <c r="P37" s="9"/>
      <c r="Q37" s="9"/>
      <c r="R37" s="9"/>
      <c r="S37" s="9"/>
      <c r="T37" s="9"/>
      <c r="U37" s="9"/>
      <c r="V37" s="9"/>
      <c r="W37" s="9"/>
      <c r="X37" s="16"/>
      <c r="Y37" s="15"/>
    </row>
    <row r="38" spans="1:25" x14ac:dyDescent="0.15">
      <c r="A38" s="7"/>
      <c r="B38" s="4"/>
      <c r="C38" s="4"/>
      <c r="D38" s="4"/>
      <c r="E38" s="11"/>
      <c r="F38" s="11"/>
      <c r="G38" s="11"/>
      <c r="H38" s="11"/>
      <c r="I38" s="11"/>
      <c r="J38" s="11"/>
      <c r="K38" s="11"/>
      <c r="L38" s="15"/>
      <c r="M38" s="7"/>
      <c r="N38" s="4"/>
      <c r="O38" s="4"/>
      <c r="P38" s="9"/>
      <c r="Q38" s="9"/>
      <c r="R38" s="9"/>
      <c r="S38" s="9"/>
      <c r="T38" s="9"/>
      <c r="U38" s="9"/>
      <c r="V38" s="9"/>
      <c r="W38" s="9"/>
      <c r="X38" s="16"/>
      <c r="Y38" s="15"/>
    </row>
    <row r="39" spans="1:25" x14ac:dyDescent="0.15">
      <c r="A39" s="7"/>
      <c r="B39" s="4"/>
      <c r="C39" s="4"/>
      <c r="D39" s="4"/>
      <c r="E39" s="4"/>
      <c r="F39" s="4"/>
      <c r="G39" s="4"/>
      <c r="H39" s="4"/>
      <c r="I39" s="16"/>
      <c r="J39" s="16"/>
      <c r="K39" s="16"/>
      <c r="L39" s="15"/>
      <c r="M39" s="7"/>
      <c r="N39" s="4"/>
      <c r="O39" s="4"/>
      <c r="P39" s="9"/>
      <c r="Q39" s="9"/>
      <c r="R39" s="9"/>
      <c r="S39" s="9"/>
      <c r="T39" s="9"/>
      <c r="U39" s="9"/>
      <c r="V39" s="9"/>
      <c r="W39" s="9"/>
      <c r="X39" s="16"/>
      <c r="Y39" s="15"/>
    </row>
    <row r="40" spans="1:25" x14ac:dyDescent="0.1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1"/>
      <c r="M40" s="7"/>
      <c r="N40" s="4"/>
      <c r="O40" s="4"/>
      <c r="P40" s="9"/>
      <c r="Q40" s="9"/>
      <c r="R40" s="9"/>
      <c r="S40" s="9"/>
      <c r="T40" s="9"/>
      <c r="U40" s="9"/>
      <c r="V40" s="9"/>
      <c r="W40" s="9"/>
      <c r="X40" s="16"/>
      <c r="Y40" s="15"/>
    </row>
    <row r="41" spans="1:25" x14ac:dyDescent="0.15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1"/>
      <c r="M41" s="7"/>
      <c r="N41" s="4"/>
      <c r="O41" s="4"/>
      <c r="P41" s="9"/>
      <c r="Q41" s="9"/>
      <c r="R41" s="9"/>
      <c r="S41" s="9"/>
      <c r="T41" s="9"/>
      <c r="U41" s="9"/>
      <c r="V41" s="9"/>
      <c r="W41" s="9"/>
      <c r="X41" s="16"/>
      <c r="Y41" s="15"/>
    </row>
    <row r="42" spans="1:25" x14ac:dyDescent="0.15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1"/>
      <c r="M42" s="22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23"/>
    </row>
    <row r="43" spans="1:25" x14ac:dyDescent="0.1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1"/>
      <c r="M43" s="22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23"/>
    </row>
    <row r="44" spans="1:25" x14ac:dyDescent="0.1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1"/>
      <c r="M44" s="22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23"/>
    </row>
    <row r="45" spans="1:25" x14ac:dyDescent="0.15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1"/>
      <c r="M45" s="22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23"/>
    </row>
    <row r="46" spans="1:25" x14ac:dyDescent="0.15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1"/>
      <c r="M46" s="22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23"/>
    </row>
    <row r="47" spans="1:25" x14ac:dyDescent="0.15">
      <c r="A47" s="7"/>
      <c r="B47" s="4"/>
      <c r="C47" s="4"/>
      <c r="D47" s="4"/>
      <c r="E47" s="4"/>
      <c r="F47" s="4"/>
      <c r="G47" s="4"/>
      <c r="H47" s="4"/>
      <c r="I47" s="16"/>
      <c r="J47" s="16"/>
      <c r="K47" s="4"/>
      <c r="L47" s="8"/>
      <c r="M47" s="22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23"/>
    </row>
    <row r="48" spans="1:25" ht="28.5" customHeight="1" x14ac:dyDescent="0.15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1"/>
      <c r="M48" s="24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6"/>
    </row>
    <row r="49" spans="1:25" x14ac:dyDescent="0.15">
      <c r="A49" s="32"/>
    </row>
    <row r="50" spans="1:25" x14ac:dyDescent="0.15">
      <c r="V50" s="1"/>
      <c r="W50" s="1"/>
      <c r="X50" s="1"/>
      <c r="Y50" s="1"/>
    </row>
    <row r="51" spans="1:25" x14ac:dyDescent="0.15">
      <c r="A51" s="126"/>
      <c r="V51" s="1"/>
      <c r="W51" s="1"/>
      <c r="X51" s="1"/>
      <c r="Y51" s="1"/>
    </row>
    <row r="52" spans="1:25" x14ac:dyDescent="0.15">
      <c r="A52" s="126"/>
    </row>
  </sheetData>
  <mergeCells count="29">
    <mergeCell ref="M7:V7"/>
    <mergeCell ref="M4:O4"/>
    <mergeCell ref="X5:Y5"/>
    <mergeCell ref="V5:W5"/>
    <mergeCell ref="X9:Y9"/>
    <mergeCell ref="X7:Y8"/>
    <mergeCell ref="P4:T4"/>
    <mergeCell ref="P5:T5"/>
    <mergeCell ref="M5:O5"/>
    <mergeCell ref="M8:N8"/>
    <mergeCell ref="V3:W3"/>
    <mergeCell ref="X3:Y3"/>
    <mergeCell ref="V4:W4"/>
    <mergeCell ref="X4:Y4"/>
    <mergeCell ref="A5:C5"/>
    <mergeCell ref="D5:G5"/>
    <mergeCell ref="H5:J5"/>
    <mergeCell ref="A11:C11"/>
    <mergeCell ref="M15:R15"/>
    <mergeCell ref="A9:C9"/>
    <mergeCell ref="D9:F9"/>
    <mergeCell ref="G9:I9"/>
    <mergeCell ref="J9:L9"/>
    <mergeCell ref="M9:N9"/>
    <mergeCell ref="A8:C8"/>
    <mergeCell ref="D8:F8"/>
    <mergeCell ref="A7:L7"/>
    <mergeCell ref="J8:L8"/>
    <mergeCell ref="G8:I8"/>
  </mergeCells>
  <phoneticPr fontId="2"/>
  <conditionalFormatting sqref="B47:C47 I47:J47 X35:Y41 I39:K39 Y17:Y22 X18:X22 D17 L17:L39 C17:C39 B37:B39 B17:B35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L5" xr:uid="{00000000-0002-0000-0300-000000000000}">
      <formula1>#REF!</formula1>
    </dataValidation>
  </dataValidations>
  <pageMargins left="0.42" right="0.15748031496062992" top="0.47244094488188981" bottom="0.19685039370078741" header="0.19685039370078741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38"/>
  <sheetViews>
    <sheetView workbookViewId="0">
      <selection activeCell="E40" sqref="E40"/>
    </sheetView>
  </sheetViews>
  <sheetFormatPr defaultRowHeight="12" x14ac:dyDescent="0.15"/>
  <cols>
    <col min="1" max="1" width="5.25" style="229" customWidth="1"/>
    <col min="2" max="2" width="5.875" style="229" customWidth="1"/>
    <col min="3" max="3" width="8.875" style="229" customWidth="1"/>
    <col min="4" max="4" width="15.625" style="229" customWidth="1"/>
    <col min="5" max="5" width="21.5" style="229" customWidth="1"/>
    <col min="6" max="6" width="7.375" style="229" customWidth="1"/>
    <col min="7" max="7" width="6.25" style="229" customWidth="1"/>
    <col min="8" max="15" width="7.5" style="229" customWidth="1"/>
    <col min="16" max="16384" width="9" style="229"/>
  </cols>
  <sheetData>
    <row r="2" spans="2:15" ht="12.75" customHeight="1" x14ac:dyDescent="0.15">
      <c r="B2" s="224"/>
      <c r="C2" s="225"/>
      <c r="D2" s="224"/>
      <c r="E2" s="226"/>
      <c r="F2" s="225"/>
      <c r="G2" s="225"/>
      <c r="H2" s="227"/>
      <c r="I2" s="227"/>
      <c r="J2" s="227" t="s">
        <v>149</v>
      </c>
      <c r="K2" s="227"/>
      <c r="L2" s="227"/>
      <c r="M2" s="227"/>
      <c r="N2" s="227"/>
      <c r="O2" s="228"/>
    </row>
    <row r="3" spans="2:15" ht="12.75" customHeight="1" x14ac:dyDescent="0.15">
      <c r="B3" s="230" t="s">
        <v>150</v>
      </c>
      <c r="C3" s="231" t="s">
        <v>151</v>
      </c>
      <c r="D3" s="230" t="s">
        <v>152</v>
      </c>
      <c r="E3" s="232"/>
      <c r="F3" s="233" t="s">
        <v>153</v>
      </c>
      <c r="G3" s="233" t="s">
        <v>154</v>
      </c>
      <c r="H3" s="234" t="s">
        <v>155</v>
      </c>
      <c r="I3" s="234" t="s">
        <v>156</v>
      </c>
      <c r="J3" s="234" t="s">
        <v>157</v>
      </c>
      <c r="K3" s="234" t="s">
        <v>158</v>
      </c>
      <c r="L3" s="234" t="s">
        <v>159</v>
      </c>
      <c r="M3" s="234" t="s">
        <v>160</v>
      </c>
      <c r="N3" s="234" t="s">
        <v>161</v>
      </c>
      <c r="O3" s="234" t="s">
        <v>162</v>
      </c>
    </row>
    <row r="4" spans="2:15" ht="12.75" customHeight="1" x14ac:dyDescent="0.15">
      <c r="B4" s="235">
        <v>0</v>
      </c>
      <c r="C4" s="236"/>
      <c r="D4" s="237" t="s">
        <v>163</v>
      </c>
      <c r="E4" s="238"/>
      <c r="F4" s="238">
        <v>0</v>
      </c>
      <c r="G4" s="238">
        <v>0</v>
      </c>
      <c r="H4" s="238">
        <v>0</v>
      </c>
      <c r="I4" s="238">
        <v>0</v>
      </c>
      <c r="J4" s="238">
        <v>0</v>
      </c>
      <c r="K4" s="238">
        <v>0</v>
      </c>
      <c r="L4" s="238">
        <v>0</v>
      </c>
      <c r="M4" s="238">
        <v>0</v>
      </c>
      <c r="N4" s="238">
        <v>0</v>
      </c>
      <c r="O4" s="238">
        <v>0</v>
      </c>
    </row>
    <row r="5" spans="2:15" ht="12.75" customHeight="1" x14ac:dyDescent="0.15">
      <c r="B5" s="235">
        <v>5</v>
      </c>
      <c r="C5" s="236"/>
      <c r="D5" s="237" t="s">
        <v>164</v>
      </c>
      <c r="E5" s="238"/>
      <c r="F5" s="238">
        <v>5</v>
      </c>
      <c r="G5" s="238">
        <v>0</v>
      </c>
      <c r="H5" s="238">
        <v>0</v>
      </c>
      <c r="I5" s="238">
        <v>0</v>
      </c>
      <c r="J5" s="238">
        <v>0</v>
      </c>
      <c r="K5" s="238">
        <v>0</v>
      </c>
      <c r="L5" s="238">
        <v>0</v>
      </c>
      <c r="M5" s="238">
        <v>0</v>
      </c>
      <c r="N5" s="238">
        <v>0</v>
      </c>
      <c r="O5" s="238">
        <v>0</v>
      </c>
    </row>
    <row r="6" spans="2:15" ht="12.75" customHeight="1" x14ac:dyDescent="0.15">
      <c r="B6" s="235">
        <v>6</v>
      </c>
      <c r="C6" s="236"/>
      <c r="D6" s="237" t="s">
        <v>165</v>
      </c>
      <c r="E6" s="238"/>
      <c r="F6" s="238">
        <v>6</v>
      </c>
      <c r="G6" s="238">
        <v>0</v>
      </c>
      <c r="H6" s="238">
        <v>0</v>
      </c>
      <c r="I6" s="238">
        <v>0</v>
      </c>
      <c r="J6" s="238">
        <v>0</v>
      </c>
      <c r="K6" s="238">
        <v>0</v>
      </c>
      <c r="L6" s="238">
        <v>0</v>
      </c>
      <c r="M6" s="238">
        <v>0</v>
      </c>
      <c r="N6" s="238">
        <v>0</v>
      </c>
      <c r="O6" s="238">
        <v>0</v>
      </c>
    </row>
    <row r="7" spans="2:15" ht="12.75" customHeight="1" x14ac:dyDescent="0.15">
      <c r="B7" s="235">
        <v>9</v>
      </c>
      <c r="C7" s="236"/>
      <c r="D7" s="236" t="s">
        <v>166</v>
      </c>
      <c r="E7" s="238" t="s">
        <v>167</v>
      </c>
      <c r="F7" s="238">
        <v>9</v>
      </c>
      <c r="G7" s="238">
        <v>0.2</v>
      </c>
      <c r="H7" s="238">
        <v>4.3</v>
      </c>
      <c r="I7" s="238">
        <v>1.7</v>
      </c>
      <c r="J7" s="238">
        <v>0</v>
      </c>
      <c r="K7" s="238">
        <v>0</v>
      </c>
      <c r="L7" s="238">
        <v>0</v>
      </c>
      <c r="M7" s="238">
        <v>0</v>
      </c>
      <c r="N7" s="238">
        <v>0</v>
      </c>
      <c r="O7" s="238">
        <v>0</v>
      </c>
    </row>
    <row r="8" spans="2:15" ht="12.75" customHeight="1" x14ac:dyDescent="0.15">
      <c r="B8" s="235">
        <v>10</v>
      </c>
      <c r="C8" s="236"/>
      <c r="D8" s="236" t="s">
        <v>168</v>
      </c>
      <c r="E8" s="239"/>
      <c r="F8" s="239">
        <v>10</v>
      </c>
      <c r="G8" s="239">
        <v>0</v>
      </c>
      <c r="H8" s="239">
        <v>0</v>
      </c>
      <c r="I8" s="239">
        <v>0</v>
      </c>
      <c r="J8" s="239">
        <v>0</v>
      </c>
      <c r="K8" s="239">
        <v>0</v>
      </c>
      <c r="L8" s="239">
        <v>0</v>
      </c>
      <c r="M8" s="239">
        <v>0</v>
      </c>
      <c r="N8" s="239">
        <v>0</v>
      </c>
      <c r="O8" s="239">
        <v>0</v>
      </c>
    </row>
    <row r="9" spans="2:15" ht="12.75" customHeight="1" x14ac:dyDescent="0.15">
      <c r="B9" s="240"/>
      <c r="C9" s="233"/>
      <c r="D9" s="233"/>
      <c r="E9" s="238" t="s">
        <v>169</v>
      </c>
      <c r="F9" s="238">
        <v>11</v>
      </c>
      <c r="G9" s="238">
        <v>1</v>
      </c>
      <c r="H9" s="238">
        <v>17.5</v>
      </c>
      <c r="I9" s="238">
        <v>11</v>
      </c>
      <c r="J9" s="238">
        <v>4.5</v>
      </c>
      <c r="K9" s="238">
        <v>3</v>
      </c>
      <c r="L9" s="238">
        <v>1.5</v>
      </c>
      <c r="M9" s="238">
        <v>1.25</v>
      </c>
      <c r="N9" s="238">
        <v>0.75</v>
      </c>
      <c r="O9" s="238">
        <v>0.75</v>
      </c>
    </row>
    <row r="10" spans="2:15" ht="12.75" customHeight="1" x14ac:dyDescent="0.15">
      <c r="B10" s="241">
        <v>1</v>
      </c>
      <c r="C10" s="233"/>
      <c r="D10" s="233" t="s">
        <v>170</v>
      </c>
      <c r="E10" s="238" t="s">
        <v>171</v>
      </c>
      <c r="F10" s="238">
        <v>12</v>
      </c>
      <c r="G10" s="238">
        <v>0.5</v>
      </c>
      <c r="H10" s="238">
        <v>2</v>
      </c>
      <c r="I10" s="238">
        <v>1.5</v>
      </c>
      <c r="J10" s="238">
        <v>4.5</v>
      </c>
      <c r="K10" s="238">
        <v>3</v>
      </c>
      <c r="L10" s="238">
        <v>0.2</v>
      </c>
      <c r="M10" s="238">
        <v>0.15</v>
      </c>
      <c r="N10" s="238">
        <v>0.75</v>
      </c>
      <c r="O10" s="238">
        <v>0.75</v>
      </c>
    </row>
    <row r="11" spans="2:15" ht="12.75" customHeight="1" x14ac:dyDescent="0.15">
      <c r="B11" s="242"/>
      <c r="C11" s="231"/>
      <c r="D11" s="231"/>
      <c r="E11" s="238" t="s">
        <v>172</v>
      </c>
      <c r="F11" s="238">
        <v>13</v>
      </c>
      <c r="G11" s="238">
        <v>0.25</v>
      </c>
      <c r="H11" s="238">
        <v>2</v>
      </c>
      <c r="I11" s="238">
        <v>1.5</v>
      </c>
      <c r="J11" s="238">
        <v>1</v>
      </c>
      <c r="K11" s="238">
        <v>0.75</v>
      </c>
      <c r="L11" s="238">
        <v>0.2</v>
      </c>
      <c r="M11" s="238">
        <v>0.15</v>
      </c>
      <c r="N11" s="238">
        <v>0.75</v>
      </c>
      <c r="O11" s="238">
        <v>0.75</v>
      </c>
    </row>
    <row r="12" spans="2:15" ht="12.75" customHeight="1" x14ac:dyDescent="0.15">
      <c r="B12" s="241"/>
      <c r="C12" s="233"/>
      <c r="D12" s="233"/>
      <c r="E12" s="238" t="s">
        <v>173</v>
      </c>
      <c r="F12" s="238">
        <v>21</v>
      </c>
      <c r="G12" s="238">
        <v>1.3</v>
      </c>
      <c r="H12" s="238">
        <v>19</v>
      </c>
      <c r="I12" s="238">
        <v>13</v>
      </c>
      <c r="J12" s="238">
        <v>7</v>
      </c>
      <c r="K12" s="238">
        <v>5.5</v>
      </c>
      <c r="L12" s="238">
        <v>3</v>
      </c>
      <c r="M12" s="238">
        <v>0</v>
      </c>
      <c r="N12" s="238">
        <v>0</v>
      </c>
      <c r="O12" s="238">
        <v>0</v>
      </c>
    </row>
    <row r="13" spans="2:15" ht="12.75" customHeight="1" x14ac:dyDescent="0.15">
      <c r="B13" s="241">
        <v>2</v>
      </c>
      <c r="C13" s="233"/>
      <c r="D13" s="233" t="s">
        <v>174</v>
      </c>
      <c r="E13" s="238" t="s">
        <v>175</v>
      </c>
      <c r="F13" s="238">
        <v>22</v>
      </c>
      <c r="G13" s="238">
        <v>0.65</v>
      </c>
      <c r="H13" s="238">
        <v>6.3</v>
      </c>
      <c r="I13" s="238">
        <v>8.6999999999999993</v>
      </c>
      <c r="J13" s="238">
        <v>3.2</v>
      </c>
      <c r="K13" s="238">
        <v>1</v>
      </c>
      <c r="L13" s="238">
        <v>2.2999999999999998</v>
      </c>
      <c r="M13" s="238">
        <v>0</v>
      </c>
      <c r="N13" s="238">
        <v>0</v>
      </c>
      <c r="O13" s="238">
        <v>0</v>
      </c>
    </row>
    <row r="14" spans="2:15" ht="12.75" customHeight="1" x14ac:dyDescent="0.15">
      <c r="B14" s="242"/>
      <c r="C14" s="231"/>
      <c r="D14" s="231"/>
      <c r="E14" s="238" t="s">
        <v>176</v>
      </c>
      <c r="F14" s="238">
        <v>23</v>
      </c>
      <c r="G14" s="238">
        <v>0.7</v>
      </c>
      <c r="H14" s="238">
        <v>8.8000000000000007</v>
      </c>
      <c r="I14" s="238">
        <v>6.2</v>
      </c>
      <c r="J14" s="238">
        <v>3.8</v>
      </c>
      <c r="K14" s="238">
        <v>2.6</v>
      </c>
      <c r="L14" s="238">
        <v>2.2000000000000002</v>
      </c>
      <c r="M14" s="238">
        <v>0</v>
      </c>
      <c r="N14" s="238">
        <v>0</v>
      </c>
      <c r="O14" s="238">
        <v>0</v>
      </c>
    </row>
    <row r="15" spans="2:15" ht="12.75" customHeight="1" x14ac:dyDescent="0.15">
      <c r="B15" s="241"/>
      <c r="C15" s="233"/>
      <c r="D15" s="233"/>
      <c r="E15" s="238" t="s">
        <v>177</v>
      </c>
      <c r="F15" s="238">
        <v>31</v>
      </c>
      <c r="G15" s="238">
        <v>3.4</v>
      </c>
      <c r="H15" s="238">
        <v>65</v>
      </c>
      <c r="I15" s="238">
        <v>41</v>
      </c>
      <c r="J15" s="238">
        <v>8.5</v>
      </c>
      <c r="K15" s="238">
        <v>7.7</v>
      </c>
      <c r="L15" s="238">
        <v>4.3</v>
      </c>
      <c r="M15" s="238">
        <v>3.1</v>
      </c>
      <c r="N15" s="238">
        <v>2.6</v>
      </c>
      <c r="O15" s="238">
        <v>1.8</v>
      </c>
    </row>
    <row r="16" spans="2:15" ht="12.75" customHeight="1" x14ac:dyDescent="0.15">
      <c r="B16" s="241">
        <v>3</v>
      </c>
      <c r="C16" s="233"/>
      <c r="D16" s="233" t="s">
        <v>170</v>
      </c>
      <c r="E16" s="238" t="s">
        <v>178</v>
      </c>
      <c r="F16" s="238">
        <v>32</v>
      </c>
      <c r="G16" s="238">
        <v>1.8</v>
      </c>
      <c r="H16" s="238">
        <v>38</v>
      </c>
      <c r="I16" s="238">
        <v>14.5</v>
      </c>
      <c r="J16" s="238">
        <v>7.4</v>
      </c>
      <c r="K16" s="238">
        <v>3.4</v>
      </c>
      <c r="L16" s="238">
        <v>3.2</v>
      </c>
      <c r="M16" s="238">
        <v>1.9</v>
      </c>
      <c r="N16" s="238">
        <v>1.7</v>
      </c>
      <c r="O16" s="238">
        <v>1.3</v>
      </c>
    </row>
    <row r="17" spans="2:15" ht="12.75" customHeight="1" x14ac:dyDescent="0.15">
      <c r="B17" s="241"/>
      <c r="C17" s="233"/>
      <c r="D17" s="243" t="s">
        <v>179</v>
      </c>
      <c r="E17" s="238" t="s">
        <v>180</v>
      </c>
      <c r="F17" s="238">
        <v>33</v>
      </c>
      <c r="G17" s="238">
        <v>1.8</v>
      </c>
      <c r="H17" s="238">
        <v>30</v>
      </c>
      <c r="I17" s="238">
        <v>13</v>
      </c>
      <c r="J17" s="238">
        <v>8.4</v>
      </c>
      <c r="K17" s="238">
        <v>5</v>
      </c>
      <c r="L17" s="238">
        <v>4.7</v>
      </c>
      <c r="M17" s="238">
        <v>3.2</v>
      </c>
      <c r="N17" s="238">
        <v>3</v>
      </c>
      <c r="O17" s="238">
        <v>2.2000000000000002</v>
      </c>
    </row>
    <row r="18" spans="2:15" ht="12.75" customHeight="1" x14ac:dyDescent="0.15">
      <c r="B18" s="242"/>
      <c r="C18" s="231"/>
      <c r="D18" s="231"/>
      <c r="E18" s="238" t="s">
        <v>181</v>
      </c>
      <c r="F18" s="238">
        <v>34</v>
      </c>
      <c r="G18" s="238">
        <v>1.4</v>
      </c>
      <c r="H18" s="238">
        <v>28</v>
      </c>
      <c r="I18" s="238">
        <v>9.1</v>
      </c>
      <c r="J18" s="238">
        <v>7.2</v>
      </c>
      <c r="K18" s="238">
        <v>4.0999999999999996</v>
      </c>
      <c r="L18" s="238">
        <v>3.2</v>
      </c>
      <c r="M18" s="238">
        <v>2.4</v>
      </c>
      <c r="N18" s="238">
        <v>1.6</v>
      </c>
      <c r="O18" s="238">
        <v>1.4</v>
      </c>
    </row>
    <row r="19" spans="2:15" ht="12.75" customHeight="1" x14ac:dyDescent="0.15">
      <c r="B19" s="241">
        <v>4</v>
      </c>
      <c r="C19" s="233"/>
      <c r="D19" s="233" t="s">
        <v>174</v>
      </c>
      <c r="E19" s="238" t="s">
        <v>177</v>
      </c>
      <c r="F19" s="238">
        <v>41</v>
      </c>
      <c r="G19" s="238">
        <v>2.2999999999999998</v>
      </c>
      <c r="H19" s="238">
        <v>50</v>
      </c>
      <c r="I19" s="238">
        <v>24</v>
      </c>
      <c r="J19" s="238">
        <v>5.0999999999999996</v>
      </c>
      <c r="K19" s="238">
        <v>4</v>
      </c>
      <c r="L19" s="238">
        <v>1.5</v>
      </c>
      <c r="M19" s="238">
        <v>1.4</v>
      </c>
      <c r="N19" s="238">
        <v>0</v>
      </c>
      <c r="O19" s="238">
        <v>0</v>
      </c>
    </row>
    <row r="20" spans="2:15" ht="12.75" customHeight="1" x14ac:dyDescent="0.15">
      <c r="B20" s="242"/>
      <c r="C20" s="231"/>
      <c r="D20" s="244" t="s">
        <v>179</v>
      </c>
      <c r="E20" s="238" t="s">
        <v>178</v>
      </c>
      <c r="F20" s="238">
        <v>42</v>
      </c>
      <c r="G20" s="238">
        <v>0.35</v>
      </c>
      <c r="H20" s="238">
        <v>6</v>
      </c>
      <c r="I20" s="238">
        <v>3.9</v>
      </c>
      <c r="J20" s="238">
        <v>1.6</v>
      </c>
      <c r="K20" s="238">
        <v>1.2</v>
      </c>
      <c r="L20" s="238">
        <v>0.6</v>
      </c>
      <c r="M20" s="238">
        <v>0.1</v>
      </c>
      <c r="N20" s="238">
        <v>0</v>
      </c>
      <c r="O20" s="238">
        <v>0</v>
      </c>
    </row>
    <row r="21" spans="2:15" ht="12.75" customHeight="1" x14ac:dyDescent="0.15">
      <c r="B21" s="241">
        <v>7</v>
      </c>
      <c r="C21" s="233"/>
      <c r="D21" s="243" t="s">
        <v>182</v>
      </c>
      <c r="E21" s="238" t="s">
        <v>183</v>
      </c>
      <c r="F21" s="238">
        <v>71</v>
      </c>
      <c r="G21" s="238">
        <v>1.6</v>
      </c>
      <c r="H21" s="238">
        <v>12.9</v>
      </c>
      <c r="I21" s="238">
        <v>12.7</v>
      </c>
      <c r="J21" s="238">
        <v>7.6</v>
      </c>
      <c r="K21" s="238">
        <v>5.5</v>
      </c>
      <c r="L21" s="238">
        <v>4.2</v>
      </c>
      <c r="M21" s="238">
        <v>4.0999999999999996</v>
      </c>
      <c r="N21" s="238">
        <v>3.4</v>
      </c>
      <c r="O21" s="238">
        <v>2.9</v>
      </c>
    </row>
    <row r="22" spans="2:15" ht="12.75" customHeight="1" x14ac:dyDescent="0.15">
      <c r="B22" s="242"/>
      <c r="C22" s="231"/>
      <c r="D22" s="231"/>
      <c r="E22" s="238" t="s">
        <v>184</v>
      </c>
      <c r="F22" s="238">
        <v>72</v>
      </c>
      <c r="G22" s="238">
        <v>0.3</v>
      </c>
      <c r="H22" s="238">
        <v>5.0999999999999996</v>
      </c>
      <c r="I22" s="238">
        <v>2.6</v>
      </c>
      <c r="J22" s="238">
        <v>1.1000000000000001</v>
      </c>
      <c r="K22" s="238">
        <v>0.75</v>
      </c>
      <c r="L22" s="238">
        <v>0.44</v>
      </c>
      <c r="M22" s="238">
        <v>0.35</v>
      </c>
      <c r="N22" s="238">
        <v>0.24</v>
      </c>
      <c r="O22" s="238">
        <v>0.2</v>
      </c>
    </row>
    <row r="23" spans="2:15" ht="12.75" customHeight="1" x14ac:dyDescent="0.15">
      <c r="B23" s="241">
        <v>8</v>
      </c>
      <c r="C23" s="233"/>
      <c r="D23" s="243" t="s">
        <v>185</v>
      </c>
      <c r="E23" s="238" t="s">
        <v>186</v>
      </c>
      <c r="F23" s="238">
        <v>81</v>
      </c>
      <c r="G23" s="238">
        <v>1</v>
      </c>
      <c r="H23" s="238">
        <v>17.5</v>
      </c>
      <c r="I23" s="238">
        <v>11</v>
      </c>
      <c r="J23" s="238">
        <v>4.5</v>
      </c>
      <c r="K23" s="238">
        <v>3</v>
      </c>
      <c r="L23" s="238">
        <v>1.5</v>
      </c>
      <c r="M23" s="238">
        <v>1.25</v>
      </c>
      <c r="N23" s="238">
        <v>0.75</v>
      </c>
      <c r="O23" s="238">
        <v>0.75</v>
      </c>
    </row>
    <row r="24" spans="2:15" ht="12.75" customHeight="1" x14ac:dyDescent="0.15">
      <c r="B24" s="242"/>
      <c r="C24" s="231"/>
      <c r="D24" s="231"/>
      <c r="E24" s="239" t="s">
        <v>187</v>
      </c>
      <c r="F24" s="239">
        <v>82</v>
      </c>
      <c r="G24" s="239">
        <v>0.5</v>
      </c>
      <c r="H24" s="239">
        <v>2</v>
      </c>
      <c r="I24" s="239">
        <v>1.5</v>
      </c>
      <c r="J24" s="239">
        <v>4.5</v>
      </c>
      <c r="K24" s="239">
        <v>3</v>
      </c>
      <c r="L24" s="239">
        <v>0.2</v>
      </c>
      <c r="M24" s="239">
        <v>0.15</v>
      </c>
      <c r="N24" s="239">
        <v>0.75</v>
      </c>
      <c r="O24" s="239">
        <v>0.75</v>
      </c>
    </row>
    <row r="25" spans="2:15" ht="12.75" customHeight="1" x14ac:dyDescent="0.15"/>
    <row r="26" spans="2:15" ht="12.75" customHeight="1" x14ac:dyDescent="0.15"/>
    <row r="27" spans="2:15" ht="12.75" customHeight="1" x14ac:dyDescent="0.15">
      <c r="O27" s="262" t="s">
        <v>272</v>
      </c>
    </row>
    <row r="28" spans="2:15" ht="12.75" customHeight="1" x14ac:dyDescent="0.15">
      <c r="G28" s="265" t="s">
        <v>188</v>
      </c>
      <c r="H28" s="266"/>
      <c r="I28" s="266"/>
      <c r="J28" s="266"/>
      <c r="K28" s="266"/>
      <c r="L28" s="266"/>
      <c r="M28" s="266"/>
      <c r="N28" s="267"/>
      <c r="O28" s="263" t="s">
        <v>273</v>
      </c>
    </row>
    <row r="29" spans="2:15" ht="12.75" customHeight="1" x14ac:dyDescent="0.15">
      <c r="F29" s="251" t="s">
        <v>271</v>
      </c>
      <c r="G29" s="234" t="s">
        <v>155</v>
      </c>
      <c r="H29" s="234" t="s">
        <v>156</v>
      </c>
      <c r="I29" s="234" t="s">
        <v>157</v>
      </c>
      <c r="J29" s="234" t="s">
        <v>158</v>
      </c>
      <c r="K29" s="234" t="s">
        <v>159</v>
      </c>
      <c r="L29" s="234" t="s">
        <v>160</v>
      </c>
      <c r="M29" s="234" t="s">
        <v>161</v>
      </c>
      <c r="N29" s="235" t="s">
        <v>162</v>
      </c>
      <c r="O29" s="264" t="s">
        <v>274</v>
      </c>
    </row>
    <row r="30" spans="2:15" ht="12.75" customHeight="1" x14ac:dyDescent="0.15">
      <c r="F30" s="229">
        <v>6.6</v>
      </c>
      <c r="G30" s="252">
        <v>3.5</v>
      </c>
      <c r="H30" s="252">
        <v>2.5</v>
      </c>
      <c r="I30" s="252">
        <v>1.6</v>
      </c>
      <c r="J30" s="252">
        <v>1.3</v>
      </c>
      <c r="K30" s="252">
        <v>1</v>
      </c>
      <c r="L30" s="252">
        <v>0.9</v>
      </c>
      <c r="M30" s="252">
        <v>0.76</v>
      </c>
      <c r="N30" s="252">
        <v>0.7</v>
      </c>
      <c r="O30" s="253">
        <v>87.5</v>
      </c>
    </row>
    <row r="31" spans="2:15" ht="12.75" customHeight="1" x14ac:dyDescent="0.15">
      <c r="F31" s="229">
        <v>22</v>
      </c>
      <c r="G31" s="252">
        <v>1.8</v>
      </c>
      <c r="H31" s="252">
        <v>1.3</v>
      </c>
      <c r="I31" s="252">
        <v>0.82</v>
      </c>
      <c r="J31" s="252">
        <v>0.69</v>
      </c>
      <c r="K31" s="252">
        <v>0.53</v>
      </c>
      <c r="L31" s="252">
        <v>0.47</v>
      </c>
      <c r="M31" s="252">
        <v>0.39</v>
      </c>
      <c r="N31" s="252">
        <v>0.36</v>
      </c>
      <c r="O31" s="253">
        <v>26.2</v>
      </c>
    </row>
    <row r="32" spans="2:15" ht="12.75" customHeight="1" x14ac:dyDescent="0.15">
      <c r="F32" s="229">
        <v>33</v>
      </c>
      <c r="G32" s="252">
        <v>1.2</v>
      </c>
      <c r="H32" s="252">
        <v>0.86</v>
      </c>
      <c r="I32" s="252">
        <v>0.55000000000000004</v>
      </c>
      <c r="J32" s="252">
        <v>0.46</v>
      </c>
      <c r="K32" s="252">
        <v>0.35</v>
      </c>
      <c r="L32" s="252">
        <v>0.32</v>
      </c>
      <c r="M32" s="252">
        <v>0.26</v>
      </c>
      <c r="N32" s="252">
        <v>0.24</v>
      </c>
      <c r="O32" s="253">
        <v>17.5</v>
      </c>
    </row>
    <row r="33" spans="6:15" ht="12.75" customHeight="1" x14ac:dyDescent="0.15">
      <c r="F33" s="229">
        <v>66</v>
      </c>
      <c r="G33" s="252">
        <v>0.59</v>
      </c>
      <c r="H33" s="252">
        <v>0.42</v>
      </c>
      <c r="I33" s="252">
        <v>0.27</v>
      </c>
      <c r="J33" s="252">
        <v>0.23</v>
      </c>
      <c r="K33" s="252">
        <v>0.17</v>
      </c>
      <c r="L33" s="252">
        <v>0.16</v>
      </c>
      <c r="M33" s="252">
        <v>0.13</v>
      </c>
      <c r="N33" s="252">
        <v>0.12</v>
      </c>
      <c r="O33" s="253">
        <v>8.75</v>
      </c>
    </row>
    <row r="34" spans="6:15" ht="12.75" customHeight="1" x14ac:dyDescent="0.15">
      <c r="F34" s="229">
        <v>77</v>
      </c>
      <c r="G34" s="252">
        <v>0.5</v>
      </c>
      <c r="H34" s="252">
        <v>0.36</v>
      </c>
      <c r="I34" s="252">
        <v>0.23</v>
      </c>
      <c r="J34" s="252">
        <v>0.19</v>
      </c>
      <c r="K34" s="252">
        <v>0.15</v>
      </c>
      <c r="L34" s="252">
        <v>0.13</v>
      </c>
      <c r="M34" s="252">
        <v>0.11</v>
      </c>
      <c r="N34" s="252">
        <v>0.1</v>
      </c>
      <c r="O34" s="253">
        <v>7.5</v>
      </c>
    </row>
    <row r="35" spans="6:15" x14ac:dyDescent="0.15">
      <c r="F35" s="229">
        <v>110</v>
      </c>
      <c r="G35" s="252">
        <v>0.35</v>
      </c>
      <c r="H35" s="252">
        <v>0.25</v>
      </c>
      <c r="I35" s="252">
        <v>0.16</v>
      </c>
      <c r="J35" s="252">
        <v>0.13</v>
      </c>
      <c r="K35" s="252">
        <v>0.1</v>
      </c>
      <c r="L35" s="252">
        <v>0.09</v>
      </c>
      <c r="M35" s="252">
        <v>7.0000000000000007E-2</v>
      </c>
      <c r="N35" s="252">
        <v>7.0000000000000007E-2</v>
      </c>
      <c r="O35" s="253">
        <v>5.25</v>
      </c>
    </row>
    <row r="36" spans="6:15" x14ac:dyDescent="0.15">
      <c r="F36" s="229">
        <v>154</v>
      </c>
      <c r="G36" s="252">
        <v>0.25</v>
      </c>
      <c r="H36" s="252">
        <v>0.18</v>
      </c>
      <c r="I36" s="252">
        <v>0.11</v>
      </c>
      <c r="J36" s="252">
        <v>0.09</v>
      </c>
      <c r="K36" s="252">
        <v>7.0000000000000007E-2</v>
      </c>
      <c r="L36" s="252">
        <v>0.06</v>
      </c>
      <c r="M36" s="252">
        <v>0.05</v>
      </c>
      <c r="N36" s="252">
        <v>0.05</v>
      </c>
      <c r="O36" s="253">
        <v>3.75</v>
      </c>
    </row>
    <row r="37" spans="6:15" x14ac:dyDescent="0.15">
      <c r="F37" s="229">
        <v>220</v>
      </c>
      <c r="G37" s="252">
        <v>0.17</v>
      </c>
      <c r="H37" s="252">
        <v>0.12</v>
      </c>
      <c r="I37" s="252">
        <v>0.08</v>
      </c>
      <c r="J37" s="252">
        <v>0.06</v>
      </c>
      <c r="K37" s="252">
        <v>0.05</v>
      </c>
      <c r="L37" s="252">
        <v>0.04</v>
      </c>
      <c r="M37" s="252">
        <v>0.03</v>
      </c>
      <c r="N37" s="252">
        <v>0.03</v>
      </c>
      <c r="O37" s="253">
        <v>2.65</v>
      </c>
    </row>
    <row r="38" spans="6:15" x14ac:dyDescent="0.15">
      <c r="F38" s="229">
        <v>275</v>
      </c>
      <c r="G38" s="252">
        <v>0.14000000000000001</v>
      </c>
      <c r="H38" s="252">
        <v>0.1</v>
      </c>
      <c r="I38" s="252">
        <v>0.06</v>
      </c>
      <c r="J38" s="252">
        <v>0.05</v>
      </c>
      <c r="K38" s="252">
        <v>0.04</v>
      </c>
      <c r="L38" s="252">
        <v>0.03</v>
      </c>
      <c r="M38" s="252">
        <v>0.03</v>
      </c>
      <c r="N38" s="252">
        <v>0.02</v>
      </c>
      <c r="O38" s="253">
        <v>2.1</v>
      </c>
    </row>
  </sheetData>
  <phoneticPr fontId="2"/>
  <pageMargins left="0.7" right="0.7" top="0.75" bottom="0.75" header="0.3" footer="0.3"/>
  <pageSetup paperSize="9"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38914" r:id="rId4">
          <objectPr defaultSize="0" r:id="rId5">
            <anchor moveWithCells="1">
              <from>
                <xdr:col>1</xdr:col>
                <xdr:colOff>57150</xdr:colOff>
                <xdr:row>34</xdr:row>
                <xdr:rowOff>47625</xdr:rowOff>
              </from>
              <to>
                <xdr:col>4</xdr:col>
                <xdr:colOff>0</xdr:colOff>
                <xdr:row>37</xdr:row>
                <xdr:rowOff>38100</xdr:rowOff>
              </to>
            </anchor>
          </objectPr>
        </oleObject>
      </mc:Choice>
      <mc:Fallback>
        <oleObject progId="Equation.3" shapeId="38914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O29"/>
  <sheetViews>
    <sheetView workbookViewId="0">
      <selection activeCell="D34" sqref="D34"/>
    </sheetView>
  </sheetViews>
  <sheetFormatPr defaultRowHeight="12" x14ac:dyDescent="0.15"/>
  <cols>
    <col min="1" max="1" width="1.25" style="157" customWidth="1"/>
    <col min="2" max="2" width="5.875" style="157" customWidth="1"/>
    <col min="3" max="3" width="8.875" style="157" customWidth="1"/>
    <col min="4" max="4" width="15.625" style="157" customWidth="1"/>
    <col min="5" max="5" width="21.5" style="157" customWidth="1"/>
    <col min="6" max="6" width="7.125" style="157" customWidth="1"/>
    <col min="7" max="7" width="6.25" style="157" customWidth="1"/>
    <col min="8" max="15" width="7.5" style="157" customWidth="1"/>
    <col min="16" max="16384" width="9" style="157"/>
  </cols>
  <sheetData>
    <row r="2" spans="2:15" x14ac:dyDescent="0.15">
      <c r="B2" s="158"/>
      <c r="C2" s="159"/>
      <c r="D2" s="158"/>
      <c r="E2" s="160"/>
      <c r="F2" s="159"/>
      <c r="G2" s="159"/>
      <c r="H2" s="174"/>
      <c r="I2" s="161"/>
      <c r="J2" s="161" t="s">
        <v>149</v>
      </c>
      <c r="K2" s="161"/>
      <c r="L2" s="161"/>
      <c r="M2" s="161"/>
      <c r="N2" s="161"/>
      <c r="O2" s="162"/>
    </row>
    <row r="3" spans="2:15" x14ac:dyDescent="0.15">
      <c r="B3" s="163" t="s">
        <v>150</v>
      </c>
      <c r="C3" s="164" t="s">
        <v>151</v>
      </c>
      <c r="D3" s="163" t="s">
        <v>152</v>
      </c>
      <c r="E3" s="165"/>
      <c r="F3" s="164" t="s">
        <v>153</v>
      </c>
      <c r="G3" s="164" t="s">
        <v>154</v>
      </c>
      <c r="H3" s="175" t="s">
        <v>155</v>
      </c>
      <c r="I3" s="167" t="s">
        <v>156</v>
      </c>
      <c r="J3" s="167" t="s">
        <v>157</v>
      </c>
      <c r="K3" s="167" t="s">
        <v>158</v>
      </c>
      <c r="L3" s="167" t="s">
        <v>159</v>
      </c>
      <c r="M3" s="167" t="s">
        <v>160</v>
      </c>
      <c r="N3" s="167" t="s">
        <v>161</v>
      </c>
      <c r="O3" s="167" t="s">
        <v>162</v>
      </c>
    </row>
    <row r="4" spans="2:15" x14ac:dyDescent="0.15">
      <c r="B4" s="170"/>
      <c r="C4" s="166"/>
      <c r="D4" s="163" t="s">
        <v>163</v>
      </c>
      <c r="E4" s="176"/>
      <c r="F4" s="166">
        <v>0</v>
      </c>
      <c r="G4" s="166">
        <v>0</v>
      </c>
      <c r="H4" s="177">
        <v>0</v>
      </c>
      <c r="I4" s="178">
        <v>0</v>
      </c>
      <c r="J4" s="178">
        <v>0</v>
      </c>
      <c r="K4" s="178">
        <v>0</v>
      </c>
      <c r="L4" s="178">
        <v>0</v>
      </c>
      <c r="M4" s="178">
        <v>0</v>
      </c>
      <c r="N4" s="178">
        <v>0</v>
      </c>
      <c r="O4" s="178">
        <v>0</v>
      </c>
    </row>
    <row r="5" spans="2:15" x14ac:dyDescent="0.15">
      <c r="B5" s="171"/>
      <c r="C5" s="166" t="s">
        <v>189</v>
      </c>
      <c r="D5" s="166"/>
      <c r="E5" s="169" t="s">
        <v>177</v>
      </c>
      <c r="F5" s="169" t="s">
        <v>190</v>
      </c>
      <c r="G5" s="169">
        <v>3.4</v>
      </c>
      <c r="H5" s="179">
        <v>3.1</v>
      </c>
      <c r="I5" s="180">
        <v>2.7</v>
      </c>
      <c r="J5" s="180">
        <v>7.4</v>
      </c>
      <c r="K5" s="180">
        <v>3.4</v>
      </c>
      <c r="L5" s="180">
        <v>0.8</v>
      </c>
      <c r="M5" s="180">
        <v>0.8</v>
      </c>
      <c r="N5" s="180">
        <v>1.7</v>
      </c>
      <c r="O5" s="180">
        <v>1.3</v>
      </c>
    </row>
    <row r="6" spans="2:15" x14ac:dyDescent="0.15">
      <c r="B6" s="171">
        <v>3</v>
      </c>
      <c r="C6" s="166" t="s">
        <v>191</v>
      </c>
      <c r="D6" s="166" t="s">
        <v>170</v>
      </c>
      <c r="E6" s="169" t="s">
        <v>178</v>
      </c>
      <c r="F6" s="169" t="s">
        <v>192</v>
      </c>
      <c r="G6" s="169">
        <v>1.8</v>
      </c>
      <c r="H6" s="179">
        <v>1.6</v>
      </c>
      <c r="I6" s="180">
        <v>1.7</v>
      </c>
      <c r="J6" s="180">
        <v>6.2</v>
      </c>
      <c r="K6" s="180">
        <v>3.3</v>
      </c>
      <c r="L6" s="180">
        <v>0.7</v>
      </c>
      <c r="M6" s="180">
        <v>0.6</v>
      </c>
      <c r="N6" s="180">
        <v>1</v>
      </c>
      <c r="O6" s="180">
        <v>1</v>
      </c>
    </row>
    <row r="7" spans="2:15" x14ac:dyDescent="0.15">
      <c r="B7" s="171"/>
      <c r="C7" s="166" t="s">
        <v>193</v>
      </c>
      <c r="D7" s="172" t="s">
        <v>179</v>
      </c>
      <c r="E7" s="169" t="s">
        <v>180</v>
      </c>
      <c r="F7" s="169" t="s">
        <v>194</v>
      </c>
      <c r="G7" s="169">
        <v>1.8</v>
      </c>
      <c r="H7" s="179">
        <v>1.4</v>
      </c>
      <c r="I7" s="180">
        <v>1.5</v>
      </c>
      <c r="J7" s="180">
        <v>7.2</v>
      </c>
      <c r="K7" s="180">
        <v>4.0999999999999996</v>
      </c>
      <c r="L7" s="180">
        <v>0.8</v>
      </c>
      <c r="M7" s="180">
        <v>0.7</v>
      </c>
      <c r="N7" s="180">
        <v>1.6</v>
      </c>
      <c r="O7" s="180">
        <v>1.4</v>
      </c>
    </row>
    <row r="8" spans="2:15" ht="12.75" thickBot="1" x14ac:dyDescent="0.2">
      <c r="B8" s="181"/>
      <c r="C8" s="182"/>
      <c r="D8" s="182"/>
      <c r="E8" s="183" t="s">
        <v>181</v>
      </c>
      <c r="F8" s="183" t="s">
        <v>195</v>
      </c>
      <c r="G8" s="183">
        <v>1.4</v>
      </c>
      <c r="H8" s="184">
        <v>1.5</v>
      </c>
      <c r="I8" s="185">
        <v>1.2</v>
      </c>
      <c r="J8" s="185">
        <v>6</v>
      </c>
      <c r="K8" s="185">
        <v>3.8</v>
      </c>
      <c r="L8" s="185">
        <v>0.6</v>
      </c>
      <c r="M8" s="185">
        <v>0.5</v>
      </c>
      <c r="N8" s="185">
        <v>1</v>
      </c>
      <c r="O8" s="185">
        <v>1</v>
      </c>
    </row>
    <row r="9" spans="2:15" ht="12.75" thickTop="1" x14ac:dyDescent="0.15">
      <c r="B9" s="171"/>
      <c r="C9" s="166"/>
      <c r="D9" s="166"/>
      <c r="E9" s="169" t="s">
        <v>177</v>
      </c>
      <c r="F9" s="169" t="s">
        <v>196</v>
      </c>
      <c r="G9" s="169">
        <v>3.4</v>
      </c>
      <c r="H9" s="179">
        <v>38</v>
      </c>
      <c r="I9" s="180">
        <v>14.5</v>
      </c>
      <c r="J9" s="180">
        <v>7.4</v>
      </c>
      <c r="K9" s="180">
        <v>3.4</v>
      </c>
      <c r="L9" s="180">
        <v>3.2</v>
      </c>
      <c r="M9" s="180">
        <v>1.9</v>
      </c>
      <c r="N9" s="180">
        <v>1.7</v>
      </c>
      <c r="O9" s="180">
        <v>1.3</v>
      </c>
    </row>
    <row r="10" spans="2:15" x14ac:dyDescent="0.15">
      <c r="B10" s="171">
        <v>3</v>
      </c>
      <c r="C10" s="166" t="s">
        <v>197</v>
      </c>
      <c r="D10" s="166" t="s">
        <v>170</v>
      </c>
      <c r="E10" s="169" t="s">
        <v>178</v>
      </c>
      <c r="F10" s="169" t="s">
        <v>198</v>
      </c>
      <c r="G10" s="169">
        <v>1.8</v>
      </c>
      <c r="H10" s="179">
        <v>31</v>
      </c>
      <c r="I10" s="180">
        <v>8.6999999999999993</v>
      </c>
      <c r="J10" s="180">
        <v>6.2</v>
      </c>
      <c r="K10" s="180">
        <v>3.3</v>
      </c>
      <c r="L10" s="180">
        <v>2.2999999999999998</v>
      </c>
      <c r="M10" s="180">
        <v>1.9</v>
      </c>
      <c r="N10" s="180">
        <v>1</v>
      </c>
      <c r="O10" s="180">
        <v>1</v>
      </c>
    </row>
    <row r="11" spans="2:15" x14ac:dyDescent="0.15">
      <c r="B11" s="171"/>
      <c r="C11" s="166" t="s">
        <v>199</v>
      </c>
      <c r="D11" s="172" t="s">
        <v>179</v>
      </c>
      <c r="E11" s="169" t="s">
        <v>180</v>
      </c>
      <c r="F11" s="169" t="s">
        <v>200</v>
      </c>
      <c r="G11" s="169">
        <v>1.8</v>
      </c>
      <c r="H11" s="179">
        <v>28</v>
      </c>
      <c r="I11" s="180">
        <v>9.1</v>
      </c>
      <c r="J11" s="180">
        <v>7.2</v>
      </c>
      <c r="K11" s="180">
        <v>4.0999999999999996</v>
      </c>
      <c r="L11" s="180">
        <v>3.2</v>
      </c>
      <c r="M11" s="180">
        <v>2.4</v>
      </c>
      <c r="N11" s="180">
        <v>1.6</v>
      </c>
      <c r="O11" s="180">
        <v>1.4</v>
      </c>
    </row>
    <row r="12" spans="2:15" ht="12.75" thickBot="1" x14ac:dyDescent="0.2">
      <c r="B12" s="181"/>
      <c r="C12" s="182"/>
      <c r="D12" s="182"/>
      <c r="E12" s="183" t="s">
        <v>181</v>
      </c>
      <c r="F12" s="183" t="s">
        <v>201</v>
      </c>
      <c r="G12" s="183">
        <v>1.4</v>
      </c>
      <c r="H12" s="184">
        <v>26</v>
      </c>
      <c r="I12" s="185">
        <v>8.1999999999999993</v>
      </c>
      <c r="J12" s="185">
        <v>6</v>
      </c>
      <c r="K12" s="185">
        <v>3.8</v>
      </c>
      <c r="L12" s="185">
        <v>2.2999999999999998</v>
      </c>
      <c r="M12" s="185">
        <v>1.8</v>
      </c>
      <c r="N12" s="185">
        <v>1</v>
      </c>
      <c r="O12" s="185">
        <v>1</v>
      </c>
    </row>
    <row r="13" spans="2:15" ht="12.75" thickTop="1" x14ac:dyDescent="0.15">
      <c r="B13" s="171"/>
      <c r="C13" s="166"/>
      <c r="D13" s="166"/>
      <c r="E13" s="169" t="s">
        <v>202</v>
      </c>
      <c r="F13" s="169" t="s">
        <v>203</v>
      </c>
      <c r="G13" s="169">
        <v>3.4</v>
      </c>
      <c r="H13" s="179">
        <v>3.1</v>
      </c>
      <c r="I13" s="180">
        <v>2.7</v>
      </c>
      <c r="J13" s="180">
        <v>7.4</v>
      </c>
      <c r="K13" s="180">
        <v>3.4</v>
      </c>
      <c r="L13" s="180">
        <v>0.8</v>
      </c>
      <c r="M13" s="180">
        <v>0.8</v>
      </c>
      <c r="N13" s="180">
        <v>1.7</v>
      </c>
      <c r="O13" s="180">
        <v>1.3</v>
      </c>
    </row>
    <row r="14" spans="2:15" x14ac:dyDescent="0.15">
      <c r="B14" s="171"/>
      <c r="C14" s="166"/>
      <c r="D14" s="164" t="s">
        <v>177</v>
      </c>
      <c r="E14" s="169" t="s">
        <v>204</v>
      </c>
      <c r="F14" s="169" t="s">
        <v>205</v>
      </c>
      <c r="G14" s="169">
        <v>3.4</v>
      </c>
      <c r="H14" s="179">
        <v>19</v>
      </c>
      <c r="I14" s="180">
        <v>7.3</v>
      </c>
      <c r="J14" s="186">
        <v>7.4</v>
      </c>
      <c r="K14" s="186">
        <v>3.4</v>
      </c>
      <c r="L14" s="180">
        <v>1.6</v>
      </c>
      <c r="M14" s="180">
        <v>1</v>
      </c>
      <c r="N14" s="186">
        <v>1.7</v>
      </c>
      <c r="O14" s="186">
        <v>1.3</v>
      </c>
    </row>
    <row r="15" spans="2:15" x14ac:dyDescent="0.15">
      <c r="B15" s="171"/>
      <c r="C15" s="166" t="s">
        <v>206</v>
      </c>
      <c r="D15" s="172"/>
      <c r="E15" s="169" t="s">
        <v>202</v>
      </c>
      <c r="F15" s="169" t="s">
        <v>207</v>
      </c>
      <c r="G15" s="169">
        <v>1.8</v>
      </c>
      <c r="H15" s="179">
        <v>1.6</v>
      </c>
      <c r="I15" s="180">
        <v>1.7</v>
      </c>
      <c r="J15" s="180">
        <v>6.2</v>
      </c>
      <c r="K15" s="180">
        <v>3.3</v>
      </c>
      <c r="L15" s="180">
        <v>0.7</v>
      </c>
      <c r="M15" s="180">
        <v>0.6</v>
      </c>
      <c r="N15" s="180">
        <v>1</v>
      </c>
      <c r="O15" s="180">
        <v>1</v>
      </c>
    </row>
    <row r="16" spans="2:15" x14ac:dyDescent="0.15">
      <c r="B16" s="171">
        <v>3</v>
      </c>
      <c r="C16" s="166" t="s">
        <v>189</v>
      </c>
      <c r="D16" s="164" t="s">
        <v>178</v>
      </c>
      <c r="E16" s="169" t="s">
        <v>204</v>
      </c>
      <c r="F16" s="169" t="s">
        <v>208</v>
      </c>
      <c r="G16" s="169">
        <v>1.8</v>
      </c>
      <c r="H16" s="179">
        <v>15.5</v>
      </c>
      <c r="I16" s="180">
        <v>4.4000000000000004</v>
      </c>
      <c r="J16" s="186">
        <v>6.2</v>
      </c>
      <c r="K16" s="186">
        <v>3.3</v>
      </c>
      <c r="L16" s="180">
        <v>1.2</v>
      </c>
      <c r="M16" s="180">
        <v>1</v>
      </c>
      <c r="N16" s="186">
        <v>1</v>
      </c>
      <c r="O16" s="186">
        <v>1</v>
      </c>
    </row>
    <row r="17" spans="2:15" x14ac:dyDescent="0.15">
      <c r="B17" s="171"/>
      <c r="C17" s="166" t="s">
        <v>209</v>
      </c>
      <c r="D17" s="166"/>
      <c r="E17" s="169" t="s">
        <v>202</v>
      </c>
      <c r="F17" s="169" t="s">
        <v>210</v>
      </c>
      <c r="G17" s="169">
        <v>1.8</v>
      </c>
      <c r="H17" s="179">
        <v>1.4</v>
      </c>
      <c r="I17" s="180">
        <v>1.5</v>
      </c>
      <c r="J17" s="180">
        <v>7.2</v>
      </c>
      <c r="K17" s="180">
        <v>4.0999999999999996</v>
      </c>
      <c r="L17" s="180">
        <v>0.8</v>
      </c>
      <c r="M17" s="180">
        <v>0.7</v>
      </c>
      <c r="N17" s="180">
        <v>1.6</v>
      </c>
      <c r="O17" s="180">
        <v>1.4</v>
      </c>
    </row>
    <row r="18" spans="2:15" x14ac:dyDescent="0.15">
      <c r="B18" s="171" t="s">
        <v>211</v>
      </c>
      <c r="C18" s="166"/>
      <c r="D18" s="164" t="s">
        <v>180</v>
      </c>
      <c r="E18" s="169" t="s">
        <v>204</v>
      </c>
      <c r="F18" s="169" t="s">
        <v>212</v>
      </c>
      <c r="G18" s="169">
        <v>1.8</v>
      </c>
      <c r="H18" s="179">
        <v>14</v>
      </c>
      <c r="I18" s="180">
        <v>4.5999999999999996</v>
      </c>
      <c r="J18" s="186">
        <v>7.2</v>
      </c>
      <c r="K18" s="186">
        <v>4.0999999999999996</v>
      </c>
      <c r="L18" s="180">
        <v>1.6</v>
      </c>
      <c r="M18" s="180">
        <v>1.2</v>
      </c>
      <c r="N18" s="186">
        <v>1.6</v>
      </c>
      <c r="O18" s="186">
        <v>1.4</v>
      </c>
    </row>
    <row r="19" spans="2:15" x14ac:dyDescent="0.15">
      <c r="B19" s="171"/>
      <c r="C19" s="166"/>
      <c r="D19" s="172"/>
      <c r="E19" s="169" t="s">
        <v>202</v>
      </c>
      <c r="F19" s="169" t="s">
        <v>213</v>
      </c>
      <c r="G19" s="169">
        <v>1.4</v>
      </c>
      <c r="H19" s="179">
        <v>1.5</v>
      </c>
      <c r="I19" s="180">
        <v>1.2</v>
      </c>
      <c r="J19" s="180">
        <v>6</v>
      </c>
      <c r="K19" s="180">
        <v>3.8</v>
      </c>
      <c r="L19" s="180">
        <v>0.6</v>
      </c>
      <c r="M19" s="180">
        <v>0.5</v>
      </c>
      <c r="N19" s="180">
        <v>1</v>
      </c>
      <c r="O19" s="180">
        <v>1</v>
      </c>
    </row>
    <row r="20" spans="2:15" ht="12.75" thickBot="1" x14ac:dyDescent="0.2">
      <c r="B20" s="181"/>
      <c r="C20" s="182"/>
      <c r="D20" s="182" t="s">
        <v>181</v>
      </c>
      <c r="E20" s="183" t="s">
        <v>204</v>
      </c>
      <c r="F20" s="183" t="s">
        <v>214</v>
      </c>
      <c r="G20" s="183">
        <v>1.4</v>
      </c>
      <c r="H20" s="184">
        <v>13</v>
      </c>
      <c r="I20" s="185">
        <v>4.0999999999999996</v>
      </c>
      <c r="J20" s="187">
        <v>6</v>
      </c>
      <c r="K20" s="187">
        <v>3.8</v>
      </c>
      <c r="L20" s="185">
        <v>1.2</v>
      </c>
      <c r="M20" s="185">
        <v>0.9</v>
      </c>
      <c r="N20" s="187">
        <v>1</v>
      </c>
      <c r="O20" s="187">
        <v>1</v>
      </c>
    </row>
    <row r="21" spans="2:15" ht="12.75" thickTop="1" x14ac:dyDescent="0.15">
      <c r="B21" s="171"/>
      <c r="C21" s="166"/>
      <c r="D21" s="166" t="s">
        <v>215</v>
      </c>
      <c r="E21" s="169" t="s">
        <v>202</v>
      </c>
      <c r="F21" s="169" t="s">
        <v>216</v>
      </c>
      <c r="G21" s="169">
        <v>1.8</v>
      </c>
      <c r="H21" s="179">
        <v>5.2</v>
      </c>
      <c r="I21" s="180">
        <v>1.7</v>
      </c>
      <c r="J21" s="180">
        <v>7.2</v>
      </c>
      <c r="K21" s="180">
        <v>4.0999999999999996</v>
      </c>
      <c r="L21" s="180">
        <v>1.6</v>
      </c>
      <c r="M21" s="180">
        <v>0.9</v>
      </c>
      <c r="N21" s="180">
        <v>1.6</v>
      </c>
      <c r="O21" s="180">
        <v>1.4</v>
      </c>
    </row>
    <row r="22" spans="2:15" x14ac:dyDescent="0.15">
      <c r="B22" s="171"/>
      <c r="C22" s="166"/>
      <c r="D22" s="164" t="s">
        <v>217</v>
      </c>
      <c r="E22" s="169" t="s">
        <v>204</v>
      </c>
      <c r="F22" s="169" t="s">
        <v>218</v>
      </c>
      <c r="G22" s="169">
        <v>1.8</v>
      </c>
      <c r="H22" s="179">
        <v>15.5</v>
      </c>
      <c r="I22" s="180">
        <v>4.5999999999999996</v>
      </c>
      <c r="J22" s="186">
        <v>7.2</v>
      </c>
      <c r="K22" s="186">
        <v>4.0999999999999996</v>
      </c>
      <c r="L22" s="180">
        <v>1.6</v>
      </c>
      <c r="M22" s="180">
        <v>1.2</v>
      </c>
      <c r="N22" s="186">
        <v>1.6</v>
      </c>
      <c r="O22" s="186">
        <v>1.4</v>
      </c>
    </row>
    <row r="23" spans="2:15" x14ac:dyDescent="0.15">
      <c r="B23" s="171"/>
      <c r="C23" s="166" t="s">
        <v>206</v>
      </c>
      <c r="D23" s="172" t="s">
        <v>215</v>
      </c>
      <c r="E23" s="169" t="s">
        <v>202</v>
      </c>
      <c r="F23" s="169" t="s">
        <v>219</v>
      </c>
      <c r="G23" s="169">
        <v>1.8</v>
      </c>
      <c r="H23" s="179">
        <v>3.5</v>
      </c>
      <c r="I23" s="180">
        <v>2.6</v>
      </c>
      <c r="J23" s="180">
        <v>6.2</v>
      </c>
      <c r="K23" s="180">
        <v>3.8</v>
      </c>
      <c r="L23" s="180">
        <v>0.7</v>
      </c>
      <c r="M23" s="180">
        <v>0.6</v>
      </c>
      <c r="N23" s="180">
        <v>1</v>
      </c>
      <c r="O23" s="180">
        <v>1</v>
      </c>
    </row>
    <row r="24" spans="2:15" x14ac:dyDescent="0.15">
      <c r="B24" s="171">
        <v>3</v>
      </c>
      <c r="C24" s="166"/>
      <c r="D24" s="164" t="s">
        <v>220</v>
      </c>
      <c r="E24" s="169" t="s">
        <v>204</v>
      </c>
      <c r="F24" s="169" t="s">
        <v>221</v>
      </c>
      <c r="G24" s="169">
        <v>1.8</v>
      </c>
      <c r="H24" s="179">
        <v>15.5</v>
      </c>
      <c r="I24" s="180">
        <v>4.4000000000000004</v>
      </c>
      <c r="J24" s="186">
        <v>6.2</v>
      </c>
      <c r="K24" s="186">
        <v>3.8</v>
      </c>
      <c r="L24" s="180">
        <v>1.2</v>
      </c>
      <c r="M24" s="180">
        <v>1</v>
      </c>
      <c r="N24" s="186">
        <v>1</v>
      </c>
      <c r="O24" s="186">
        <v>1</v>
      </c>
    </row>
    <row r="25" spans="2:15" x14ac:dyDescent="0.15">
      <c r="B25" s="171"/>
      <c r="C25" s="166" t="s">
        <v>222</v>
      </c>
      <c r="D25" s="166" t="s">
        <v>217</v>
      </c>
      <c r="E25" s="169" t="s">
        <v>202</v>
      </c>
      <c r="F25" s="169" t="s">
        <v>223</v>
      </c>
      <c r="G25" s="169">
        <v>1.8</v>
      </c>
      <c r="H25" s="179">
        <v>2.7</v>
      </c>
      <c r="I25" s="180">
        <v>2.4</v>
      </c>
      <c r="J25" s="180">
        <v>7.2</v>
      </c>
      <c r="K25" s="180">
        <v>4.0999999999999996</v>
      </c>
      <c r="L25" s="180">
        <v>1.5</v>
      </c>
      <c r="M25" s="180">
        <v>1.2</v>
      </c>
      <c r="N25" s="180">
        <v>1.6</v>
      </c>
      <c r="O25" s="180">
        <v>1.4</v>
      </c>
    </row>
    <row r="26" spans="2:15" x14ac:dyDescent="0.15">
      <c r="B26" s="171" t="s">
        <v>211</v>
      </c>
      <c r="C26" s="166"/>
      <c r="D26" s="164" t="s">
        <v>224</v>
      </c>
      <c r="E26" s="169" t="s">
        <v>204</v>
      </c>
      <c r="F26" s="169" t="s">
        <v>225</v>
      </c>
      <c r="G26" s="169">
        <v>1.8</v>
      </c>
      <c r="H26" s="179">
        <v>14</v>
      </c>
      <c r="I26" s="180">
        <v>4.5999999999999996</v>
      </c>
      <c r="J26" s="186">
        <v>7.2</v>
      </c>
      <c r="K26" s="186">
        <v>4.0999999999999996</v>
      </c>
      <c r="L26" s="180">
        <v>1.6</v>
      </c>
      <c r="M26" s="180">
        <v>1.2</v>
      </c>
      <c r="N26" s="186">
        <v>1.6</v>
      </c>
      <c r="O26" s="186">
        <v>1.4</v>
      </c>
    </row>
    <row r="27" spans="2:15" x14ac:dyDescent="0.15">
      <c r="B27" s="171"/>
      <c r="C27" s="166"/>
      <c r="D27" s="172" t="s">
        <v>226</v>
      </c>
      <c r="E27" s="169" t="s">
        <v>202</v>
      </c>
      <c r="F27" s="169" t="s">
        <v>227</v>
      </c>
      <c r="G27" s="169">
        <v>1.8</v>
      </c>
      <c r="H27" s="179">
        <v>5.2</v>
      </c>
      <c r="I27" s="180">
        <v>2.6</v>
      </c>
      <c r="J27" s="180">
        <v>7.2</v>
      </c>
      <c r="K27" s="180">
        <v>4.0999999999999996</v>
      </c>
      <c r="L27" s="180">
        <v>1.6</v>
      </c>
      <c r="M27" s="180">
        <v>1.2</v>
      </c>
      <c r="N27" s="180">
        <v>1.6</v>
      </c>
      <c r="O27" s="180">
        <v>1.4</v>
      </c>
    </row>
    <row r="28" spans="2:15" ht="12.75" thickBot="1" x14ac:dyDescent="0.2">
      <c r="B28" s="181"/>
      <c r="C28" s="182"/>
      <c r="D28" s="182" t="s">
        <v>224</v>
      </c>
      <c r="E28" s="183" t="s">
        <v>204</v>
      </c>
      <c r="F28" s="183" t="s">
        <v>228</v>
      </c>
      <c r="G28" s="183">
        <v>1.8</v>
      </c>
      <c r="H28" s="184">
        <v>15.5</v>
      </c>
      <c r="I28" s="185">
        <v>4.5999999999999996</v>
      </c>
      <c r="J28" s="187">
        <v>7.2</v>
      </c>
      <c r="K28" s="187">
        <v>4.0999999999999996</v>
      </c>
      <c r="L28" s="185">
        <v>1.6</v>
      </c>
      <c r="M28" s="185">
        <v>1.2</v>
      </c>
      <c r="N28" s="187">
        <v>1.6</v>
      </c>
      <c r="O28" s="187">
        <v>1.4</v>
      </c>
    </row>
    <row r="29" spans="2:15" ht="12.75" thickTop="1" x14ac:dyDescent="0.15"/>
  </sheetData>
  <phoneticPr fontId="2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H33"/>
  <sheetViews>
    <sheetView workbookViewId="0">
      <selection activeCell="N32" sqref="N32"/>
    </sheetView>
  </sheetViews>
  <sheetFormatPr defaultRowHeight="12" x14ac:dyDescent="0.15"/>
  <cols>
    <col min="1" max="1" width="1.875" style="157" customWidth="1"/>
    <col min="2" max="2" width="9" style="157"/>
    <col min="3" max="3" width="8.5" style="157" customWidth="1"/>
    <col min="4" max="4" width="9.75" style="157" customWidth="1"/>
    <col min="5" max="5" width="9" style="157"/>
    <col min="6" max="6" width="2.5" style="157" customWidth="1"/>
    <col min="7" max="7" width="9.875" style="157" customWidth="1"/>
    <col min="8" max="8" width="8.625" style="157" customWidth="1"/>
    <col min="9" max="9" width="9.875" style="157" customWidth="1"/>
    <col min="10" max="10" width="9.125" style="157" customWidth="1"/>
    <col min="11" max="11" width="3.625" style="157" customWidth="1"/>
    <col min="12" max="16384" width="9" style="157"/>
  </cols>
  <sheetData>
    <row r="2" spans="3:8" ht="14.25" x14ac:dyDescent="0.15">
      <c r="C2" s="188" t="s">
        <v>229</v>
      </c>
      <c r="E2" s="189"/>
    </row>
    <row r="3" spans="3:8" ht="13.5" x14ac:dyDescent="0.15">
      <c r="C3" s="189"/>
      <c r="D3" s="189"/>
      <c r="E3" s="189"/>
    </row>
    <row r="4" spans="3:8" x14ac:dyDescent="0.15">
      <c r="C4" s="168" t="s">
        <v>230</v>
      </c>
      <c r="D4" s="167" t="s">
        <v>231</v>
      </c>
      <c r="E4" s="167" t="s">
        <v>232</v>
      </c>
    </row>
    <row r="5" spans="3:8" ht="13.5" x14ac:dyDescent="0.15">
      <c r="C5" s="190">
        <v>20</v>
      </c>
      <c r="D5" s="191">
        <v>2.2999999999999998</v>
      </c>
      <c r="E5" s="191">
        <v>2.2000000000000002</v>
      </c>
    </row>
    <row r="6" spans="3:8" ht="13.5" x14ac:dyDescent="0.15">
      <c r="C6" s="190">
        <v>30</v>
      </c>
      <c r="D6" s="191">
        <v>2.2000000000000002</v>
      </c>
      <c r="E6" s="191">
        <v>2.2000000000000002</v>
      </c>
    </row>
    <row r="7" spans="3:8" ht="13.5" x14ac:dyDescent="0.15">
      <c r="C7" s="190">
        <v>50</v>
      </c>
      <c r="D7" s="191">
        <v>2.2000000000000002</v>
      </c>
      <c r="E7" s="191">
        <v>2.2000000000000002</v>
      </c>
      <c r="H7" s="189"/>
    </row>
    <row r="8" spans="3:8" ht="13.5" x14ac:dyDescent="0.15">
      <c r="C8" s="190">
        <v>75</v>
      </c>
      <c r="D8" s="191">
        <v>2.5</v>
      </c>
      <c r="E8" s="191">
        <v>2.6</v>
      </c>
    </row>
    <row r="9" spans="3:8" ht="13.5" x14ac:dyDescent="0.15">
      <c r="C9" s="190">
        <v>100</v>
      </c>
      <c r="D9" s="191">
        <v>2.4</v>
      </c>
      <c r="E9" s="191">
        <v>2.5</v>
      </c>
    </row>
    <row r="10" spans="3:8" ht="13.5" x14ac:dyDescent="0.15">
      <c r="C10" s="190">
        <v>150</v>
      </c>
      <c r="D10" s="191">
        <v>2.6</v>
      </c>
      <c r="E10" s="191">
        <v>2.7</v>
      </c>
    </row>
    <row r="11" spans="3:8" ht="13.5" x14ac:dyDescent="0.15">
      <c r="C11" s="190">
        <v>200</v>
      </c>
      <c r="D11" s="191">
        <v>3.1</v>
      </c>
      <c r="E11" s="191">
        <v>3.4</v>
      </c>
    </row>
    <row r="12" spans="3:8" ht="13.5" x14ac:dyDescent="0.15">
      <c r="C12" s="190">
        <v>300</v>
      </c>
      <c r="D12" s="191">
        <v>3.3</v>
      </c>
      <c r="E12" s="191">
        <v>3.6</v>
      </c>
    </row>
    <row r="13" spans="3:8" ht="13.5" x14ac:dyDescent="0.15">
      <c r="C13" s="190">
        <v>500</v>
      </c>
      <c r="D13" s="191">
        <v>4.0999999999999996</v>
      </c>
      <c r="E13" s="191">
        <v>4.5</v>
      </c>
    </row>
    <row r="14" spans="3:8" ht="13.5" x14ac:dyDescent="0.15">
      <c r="C14" s="190">
        <v>750</v>
      </c>
      <c r="D14" s="191">
        <v>5.0999999999999996</v>
      </c>
      <c r="E14" s="191">
        <v>5.5</v>
      </c>
    </row>
    <row r="15" spans="3:8" ht="13.5" x14ac:dyDescent="0.15">
      <c r="C15" s="190">
        <v>1000</v>
      </c>
      <c r="D15" s="191">
        <v>5.2</v>
      </c>
      <c r="E15" s="191">
        <v>5.8</v>
      </c>
    </row>
    <row r="16" spans="3:8" ht="13.5" x14ac:dyDescent="0.15">
      <c r="C16" s="190">
        <v>1500</v>
      </c>
      <c r="D16" s="191">
        <v>6.9</v>
      </c>
      <c r="E16" s="191">
        <v>6.4</v>
      </c>
    </row>
    <row r="17" spans="3:8" ht="13.5" x14ac:dyDescent="0.15">
      <c r="C17" s="190">
        <v>2000</v>
      </c>
      <c r="D17" s="191">
        <v>7.7</v>
      </c>
      <c r="E17" s="191">
        <v>6.9</v>
      </c>
    </row>
    <row r="18" spans="3:8" ht="13.5" x14ac:dyDescent="0.15">
      <c r="C18" s="192"/>
      <c r="D18" s="193"/>
      <c r="E18" s="193"/>
    </row>
    <row r="19" spans="3:8" ht="13.5" x14ac:dyDescent="0.15">
      <c r="C19" s="192"/>
      <c r="D19" s="193"/>
      <c r="E19" s="193"/>
    </row>
    <row r="20" spans="3:8" ht="13.5" x14ac:dyDescent="0.15">
      <c r="C20" s="192"/>
      <c r="D20" s="193"/>
      <c r="E20" s="193"/>
    </row>
    <row r="21" spans="3:8" ht="13.5" x14ac:dyDescent="0.15">
      <c r="C21" s="189"/>
    </row>
    <row r="22" spans="3:8" x14ac:dyDescent="0.15">
      <c r="C22" s="157" t="s">
        <v>233</v>
      </c>
      <c r="G22" s="194" t="s">
        <v>234</v>
      </c>
    </row>
    <row r="23" spans="3:8" x14ac:dyDescent="0.15">
      <c r="C23" s="173" t="s">
        <v>235</v>
      </c>
      <c r="D23" s="195"/>
      <c r="E23" s="195"/>
      <c r="F23" s="196"/>
      <c r="G23" s="173" t="s">
        <v>236</v>
      </c>
      <c r="H23" s="173"/>
    </row>
    <row r="24" spans="3:8" x14ac:dyDescent="0.15">
      <c r="C24" s="173" t="s">
        <v>237</v>
      </c>
      <c r="D24" s="195"/>
      <c r="E24" s="195"/>
      <c r="F24" s="196"/>
      <c r="G24" s="173" t="s">
        <v>238</v>
      </c>
      <c r="H24" s="173"/>
    </row>
    <row r="25" spans="3:8" x14ac:dyDescent="0.15">
      <c r="C25" s="173" t="s">
        <v>239</v>
      </c>
      <c r="D25" s="195"/>
      <c r="E25" s="195"/>
      <c r="F25" s="196"/>
      <c r="G25" s="173" t="s">
        <v>240</v>
      </c>
      <c r="H25" s="173"/>
    </row>
    <row r="26" spans="3:8" x14ac:dyDescent="0.15">
      <c r="C26" s="173" t="s">
        <v>241</v>
      </c>
      <c r="D26" s="195"/>
      <c r="E26" s="195"/>
      <c r="F26" s="196"/>
      <c r="G26" s="173" t="s">
        <v>242</v>
      </c>
      <c r="H26" s="173"/>
    </row>
    <row r="27" spans="3:8" x14ac:dyDescent="0.15">
      <c r="C27" s="173" t="s">
        <v>243</v>
      </c>
      <c r="D27" s="195"/>
      <c r="E27" s="195"/>
      <c r="F27" s="196"/>
      <c r="G27" s="173" t="s">
        <v>244</v>
      </c>
      <c r="H27" s="173"/>
    </row>
    <row r="29" spans="3:8" x14ac:dyDescent="0.15">
      <c r="C29" s="157" t="s">
        <v>245</v>
      </c>
    </row>
    <row r="31" spans="3:8" x14ac:dyDescent="0.15">
      <c r="C31" s="194" t="s">
        <v>246</v>
      </c>
    </row>
    <row r="32" spans="3:8" x14ac:dyDescent="0.15">
      <c r="C32" s="157" t="s">
        <v>247</v>
      </c>
    </row>
    <row r="33" spans="3:3" x14ac:dyDescent="0.15">
      <c r="C33" s="157" t="s">
        <v>248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「計算書その１」</vt:lpstr>
      <vt:lpstr>「計算書その２（Ω法）」</vt:lpstr>
      <vt:lpstr>計算書その２（％法）</vt:lpstr>
      <vt:lpstr>「申請書」</vt:lpstr>
      <vt:lpstr>基礎Dt</vt:lpstr>
      <vt:lpstr>12P接続</vt:lpstr>
      <vt:lpstr>一覧表</vt:lpstr>
      <vt:lpstr>「計算書その１」!Print_Area</vt:lpstr>
      <vt:lpstr>'「計算書その２（Ω法）」'!Print_Area</vt:lpstr>
      <vt:lpstr>「申請書」!Print_Area</vt:lpstr>
      <vt:lpstr>'計算書その２（％法）'!Print_Area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高調波流出電流計算書</dc:title>
  <dc:creator>中部電力株式会社</dc:creator>
  <cp:lastModifiedBy>ayabe mitio</cp:lastModifiedBy>
  <cp:lastPrinted>2022-05-03T23:31:40Z</cp:lastPrinted>
  <dcterms:created xsi:type="dcterms:W3CDTF">2012-08-15T08:20:39Z</dcterms:created>
  <dcterms:modified xsi:type="dcterms:W3CDTF">2022-05-03T23:32:26Z</dcterms:modified>
</cp:coreProperties>
</file>